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BE6E0CCD-FE54-4767-90F6-5B7CBBC25DFB}" xr6:coauthVersionLast="36" xr6:coauthVersionMax="36" xr10:uidLastSave="{00000000-0000-0000-0000-000000000000}"/>
  <workbookProtection workbookPassword="CF7A" lockStructure="1"/>
  <bookViews>
    <workbookView xWindow="-120" yWindow="-120" windowWidth="20736" windowHeight="11160" xr2:uid="{00000000-000D-0000-FFFF-FFFF00000000}"/>
  </bookViews>
  <sheets>
    <sheet name="ปร.4(ก)" sheetId="3" r:id="rId1"/>
    <sheet name="ปร.5" sheetId="2" r:id="rId2"/>
    <sheet name="ปร.6" sheetId="1" r:id="rId3"/>
    <sheet name="Factor F" sheetId="9" r:id="rId4"/>
    <sheet name="Sheet1" sheetId="10" state="hidden" r:id="rId5"/>
  </sheets>
  <definedNames>
    <definedName name="_xlnm.Print_Area" localSheetId="3">'Factor F'!$A$1:$L$36</definedName>
    <definedName name="_xlnm.Print_Area" localSheetId="0">'ปร.4(ก)'!$A$1:$N$58</definedName>
    <definedName name="_xlnm.Print_Area" localSheetId="1">ปร.5!$A$1:$N$29</definedName>
    <definedName name="_xlnm.Print_Area" localSheetId="2">ปร.6!$A$1:$K$32</definedName>
    <definedName name="_xlnm.Print_Titles" localSheetId="0">'ปร.4(ก)'!$32:$37</definedName>
  </definedNames>
  <calcPr calcId="191029"/>
</workbook>
</file>

<file path=xl/calcChain.xml><?xml version="1.0" encoding="utf-8"?>
<calcChain xmlns="http://schemas.openxmlformats.org/spreadsheetml/2006/main">
  <c r="H19" i="9" l="1"/>
  <c r="P12" i="9" s="1"/>
  <c r="P13" i="9"/>
  <c r="P14" i="9" s="1"/>
  <c r="H4" i="2"/>
  <c r="C4" i="9"/>
  <c r="G25" i="9" l="1"/>
  <c r="H21" i="9"/>
  <c r="R14" i="9"/>
  <c r="R13" i="9"/>
  <c r="G28" i="9" l="1"/>
  <c r="I25" i="9" l="1"/>
  <c r="G26" i="9"/>
  <c r="H20" i="9"/>
  <c r="C25" i="9"/>
  <c r="H22" i="9"/>
  <c r="A25" i="9"/>
  <c r="E25" i="9" l="1"/>
  <c r="E26" i="9"/>
  <c r="P16" i="9" s="1"/>
  <c r="G29" i="9" s="1"/>
  <c r="G31" i="9" s="1"/>
  <c r="G32" i="9" s="1"/>
  <c r="H23" i="9" l="1"/>
  <c r="A4" i="9"/>
  <c r="B5" i="1"/>
  <c r="C5" i="9" s="1"/>
  <c r="E4" i="1"/>
  <c r="I14" i="3"/>
  <c r="K14" i="3"/>
  <c r="I13" i="3"/>
  <c r="K13" i="3"/>
  <c r="I12" i="3"/>
  <c r="K12" i="3"/>
  <c r="K10" i="3"/>
  <c r="K11" i="3"/>
  <c r="K17" i="3"/>
  <c r="K18" i="3"/>
  <c r="K19" i="3"/>
  <c r="K20" i="3"/>
  <c r="K21" i="3"/>
  <c r="K22" i="3"/>
  <c r="K23" i="3"/>
  <c r="K24" i="3"/>
  <c r="K25" i="3"/>
  <c r="K26" i="3"/>
  <c r="K27" i="3"/>
  <c r="K28" i="3"/>
  <c r="K39" i="3"/>
  <c r="I11" i="3"/>
  <c r="L11" i="3" s="1"/>
  <c r="I10" i="3"/>
  <c r="I39" i="3"/>
  <c r="I28" i="3"/>
  <c r="I27" i="3"/>
  <c r="I26" i="3"/>
  <c r="I25" i="3"/>
  <c r="I24" i="3"/>
  <c r="I23" i="3"/>
  <c r="I22" i="3"/>
  <c r="I21" i="3"/>
  <c r="I20" i="3"/>
  <c r="I19" i="3"/>
  <c r="I18" i="3"/>
  <c r="L18" i="3" s="1"/>
  <c r="I17" i="3"/>
  <c r="I34" i="3"/>
  <c r="A34" i="3"/>
  <c r="B34" i="3"/>
  <c r="E33" i="3"/>
  <c r="A33" i="3"/>
  <c r="A4" i="1"/>
  <c r="M7" i="2"/>
  <c r="D5" i="2"/>
  <c r="B4" i="2"/>
  <c r="E8" i="1"/>
  <c r="A13" i="1"/>
  <c r="L17" i="3" l="1"/>
  <c r="L21" i="3"/>
  <c r="L24" i="3"/>
  <c r="L28" i="3"/>
  <c r="L13" i="3"/>
  <c r="L20" i="3"/>
  <c r="L23" i="3"/>
  <c r="L25" i="3"/>
  <c r="L27" i="3"/>
  <c r="L22" i="3"/>
  <c r="L14" i="3"/>
  <c r="L19" i="3"/>
  <c r="L10" i="3"/>
  <c r="L26" i="3"/>
  <c r="L39" i="3"/>
  <c r="K44" i="3"/>
  <c r="L12" i="3"/>
  <c r="I44" i="3"/>
  <c r="L44" i="3" l="1"/>
  <c r="K11" i="2" s="1"/>
  <c r="G2" i="10" l="1"/>
  <c r="M11" i="2"/>
  <c r="M19" i="2" l="1"/>
  <c r="M20" i="2" s="1"/>
  <c r="H13" i="1" s="1"/>
  <c r="H22" i="1" s="1"/>
  <c r="B23" i="1" s="1"/>
  <c r="A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busz chatchai</author>
  </authors>
  <commentList>
    <comment ref="H19" authorId="0" shapeId="0" xr:uid="{E4963908-2B97-4E3C-A057-CF80EDCCBD33}">
      <text>
        <r>
          <rPr>
            <sz val="9"/>
            <color indexed="81"/>
            <rFont val="Tahoma"/>
            <family val="2"/>
          </rPr>
          <t xml:space="preserve">ใส่มูลค่างาน ที่ช่องแถบสีนี้
</t>
        </r>
      </text>
    </comment>
  </commentList>
</comments>
</file>

<file path=xl/sharedStrings.xml><?xml version="1.0" encoding="utf-8"?>
<sst xmlns="http://schemas.openxmlformats.org/spreadsheetml/2006/main" count="231" uniqueCount="135">
  <si>
    <t>หน่วยงาน</t>
  </si>
  <si>
    <t>ประมาณราคาเมื่อวันที่</t>
  </si>
  <si>
    <t>ลำดับที่</t>
  </si>
  <si>
    <t>รายการ</t>
  </si>
  <si>
    <t>หมายเหตุ</t>
  </si>
  <si>
    <t>เงื่อนไข</t>
  </si>
  <si>
    <t>สรุป</t>
  </si>
  <si>
    <t>ประมาณราคาโดย</t>
  </si>
  <si>
    <t>**</t>
  </si>
  <si>
    <t>£</t>
  </si>
  <si>
    <t>จำนวน</t>
  </si>
  <si>
    <t>แผ่น</t>
  </si>
  <si>
    <t xml:space="preserve">   เงินล่วงหน้าจ่าย...................</t>
  </si>
  <si>
    <t xml:space="preserve">   เงินประกันผลงานหัก..........</t>
  </si>
  <si>
    <t xml:space="preserve">   ดอกเบี้ยเงินกู้........................</t>
  </si>
  <si>
    <t xml:space="preserve">   ค่าภาษีมูลค่าเพิ่ม.................</t>
  </si>
  <si>
    <t>หน่วย</t>
  </si>
  <si>
    <t>ค่าแรงงาน</t>
  </si>
  <si>
    <t>จำนวนเงิน</t>
  </si>
  <si>
    <t>รวมค่าวัสดุ  และค่าแรงงาน</t>
  </si>
  <si>
    <t>ค่าวัสดุ</t>
  </si>
  <si>
    <t>ค่าก่อสร้าง</t>
  </si>
  <si>
    <t>หน่วย : บาท</t>
  </si>
  <si>
    <t>ค่างานต้นทุน</t>
  </si>
  <si>
    <t>รายการปริมาณงานและราคา</t>
  </si>
  <si>
    <t>ราคาต่อหน่วย</t>
  </si>
  <si>
    <t>Factor  F</t>
  </si>
  <si>
    <t>ยอดสุทธิ</t>
  </si>
  <si>
    <t xml:space="preserve"> -</t>
  </si>
  <si>
    <t>แบบ ปร.5(ก)</t>
  </si>
  <si>
    <t>ค่างาน(ทุน)</t>
  </si>
  <si>
    <t>FACTOR F</t>
  </si>
  <si>
    <t>ล้านบาท</t>
  </si>
  <si>
    <t>&lt;0.5</t>
  </si>
  <si>
    <t>สูตรคำนวณหาค่า FACTOR  F</t>
  </si>
  <si>
    <t>( C - B )</t>
  </si>
  <si>
    <t>A = ค่าวัสดุและแรงงานต้นทุน</t>
  </si>
  <si>
    <t>B = ค่างานตัวต่ำกว่าต้นทุน</t>
  </si>
  <si>
    <t>C = ค่างานตัวสูงกว่าต้นทุน</t>
  </si>
  <si>
    <t>D = Factor F ของค่างานตัวต่ำกว่าต้นทุน</t>
  </si>
  <si>
    <t>E = Factor F ของค่างานตัวสูงกว่าต้นทุน</t>
  </si>
  <si>
    <t>&gt;500</t>
  </si>
  <si>
    <t>ตารางแสดงการคำนวณหาค่า FACTOR F งานอาคาร</t>
  </si>
  <si>
    <r>
      <t xml:space="preserve">สูตรการหาค่า Factor F = D - </t>
    </r>
    <r>
      <rPr>
        <b/>
        <sz val="16"/>
        <color indexed="8"/>
        <rFont val="Symbol"/>
        <family val="1"/>
        <charset val="2"/>
      </rPr>
      <t/>
    </r>
  </si>
  <si>
    <t>}</t>
  </si>
  <si>
    <t>{</t>
  </si>
  <si>
    <t>บาท</t>
  </si>
  <si>
    <t>1. กรณีค่างานอยู่ระหว่างช่วงของค่างานต้นทุนที่กำหนด ให้เทียบอัตราส่วนเพื่อหาค่า Factor F</t>
  </si>
  <si>
    <r>
      <t>[</t>
    </r>
    <r>
      <rPr>
        <sz val="16"/>
        <color indexed="8"/>
        <rFont val="TH SarabunPSK"/>
        <family val="2"/>
      </rPr>
      <t>( D - E ) x ( A - B )</t>
    </r>
    <r>
      <rPr>
        <sz val="22"/>
        <color indexed="8"/>
        <rFont val="TH SarabunPSK"/>
        <family val="2"/>
      </rPr>
      <t>]</t>
    </r>
  </si>
  <si>
    <t>2. ถ้าเป็นงานเงินกู้ให้ใช้ Factor F ในช่อง " รวมในรูป Factor "</t>
  </si>
  <si>
    <t>a =</t>
  </si>
  <si>
    <t xml:space="preserve"> </t>
  </si>
  <si>
    <t>b =</t>
  </si>
  <si>
    <t xml:space="preserve">c = </t>
  </si>
  <si>
    <t xml:space="preserve">d = </t>
  </si>
  <si>
    <t xml:space="preserve">e = </t>
  </si>
  <si>
    <t>เมื่อ</t>
  </si>
  <si>
    <t xml:space="preserve"> =</t>
  </si>
  <si>
    <t>แทนค่า</t>
  </si>
  <si>
    <t>(</t>
  </si>
  <si>
    <t>)</t>
  </si>
  <si>
    <t>)   X   (</t>
  </si>
  <si>
    <t>สรุปค่าต้นทุนงาน</t>
  </si>
  <si>
    <t>ค่า FACTOR F เท่ากับ</t>
  </si>
  <si>
    <t xml:space="preserve"> -  (</t>
  </si>
  <si>
    <t>รวมค่าวัสดุและค่าแรงงานทั้งหมด</t>
  </si>
  <si>
    <t>สถานที่</t>
  </si>
  <si>
    <t>งานปรับปรุง/ซ่อมแซม</t>
  </si>
  <si>
    <t>สรุปราคาค่าปรับปรุง/ซ่อมแซม</t>
  </si>
  <si>
    <t xml:space="preserve">รวมค่าปรับปรุง/ซ่อมแซมเป็นเงินทั้งสิ้น   </t>
  </si>
  <si>
    <t>แบบ ปร.4(ก) ที่แนบ</t>
  </si>
  <si>
    <t>สรุปค่าปรับปรุง/ซ่อมแซม</t>
  </si>
  <si>
    <t xml:space="preserve">  รวมค่าปรับปรุง/ซ่อมแซม</t>
  </si>
  <si>
    <t>ค่าปรับปรุง/ซ่อมแซม</t>
  </si>
  <si>
    <t>สถานที่ก่อสร้าง</t>
  </si>
  <si>
    <r>
      <t>ลงชื่อ</t>
    </r>
    <r>
      <rPr>
        <sz val="8"/>
        <color indexed="8"/>
        <rFont val="TH SarabunPSK"/>
        <family val="2"/>
      </rPr>
      <t>.............................................................................................</t>
    </r>
    <r>
      <rPr>
        <sz val="14"/>
        <color indexed="8"/>
        <rFont val="TH SarabunPSK"/>
        <family val="2"/>
      </rPr>
      <t xml:space="preserve">ผู้ประมาณราคา   </t>
    </r>
  </si>
  <si>
    <t>รายการรื้อถอน</t>
  </si>
  <si>
    <t>รื้อพื้นไม้ชั้นที่ 1</t>
  </si>
  <si>
    <t>รื้อตงไม้</t>
  </si>
  <si>
    <t>รื้อฝ้าเพดาน</t>
  </si>
  <si>
    <t>รื้อบันไดไม้</t>
  </si>
  <si>
    <t>รื้อดวงโคม</t>
  </si>
  <si>
    <t>ตร.ม.</t>
  </si>
  <si>
    <t>ชุด</t>
  </si>
  <si>
    <t>รายการปรับปรุง ซ่อมแซม</t>
  </si>
  <si>
    <t>ตงเหล็ก เหล็กกล่องสี่เหลี่ยม ขนาด 150x75x4.5 มม.</t>
  </si>
  <si>
    <t>ตงเหล็ก เหล็กกล่องสี่เหลี่ยม ขนาด 100x50x2.3 มม.</t>
  </si>
  <si>
    <t>ปูพื้นไม้ (ใช้พื้นเดิม 80 %)</t>
  </si>
  <si>
    <t>ปูพื้นไม้ซื้อเพิ่ม ขนาด 1"x6"</t>
  </si>
  <si>
    <t>ทาสีกันสนิม ตงเหล็ก</t>
  </si>
  <si>
    <t>ทาสีน้ำมัน ตงเหล็ก</t>
  </si>
  <si>
    <t>ขัดผิวพื้นไม้ ลงน้ำยาเคลือบเงาไม้</t>
  </si>
  <si>
    <t>ติดตั้งฝ้าเพดานยิบซั่มบอร์ด คร่าวโลหะขุบสังกะสี</t>
  </si>
  <si>
    <t>ติดตั้งโคมไฟฟ้าแบบมีตะแกรงอลูมิเนียมถี่ใบพับติดลอย T8 2x36 วัตต์</t>
  </si>
  <si>
    <t>เดินสายไฟดวงโคม</t>
  </si>
  <si>
    <t>เต้ารับไฟฟ้าขากลม-แบน</t>
  </si>
  <si>
    <t>สวิทซ์</t>
  </si>
  <si>
    <t>ท่อน</t>
  </si>
  <si>
    <t>จุด</t>
  </si>
  <si>
    <t>งานทาสี</t>
  </si>
  <si>
    <t>งานทำความสะอาดผนัง + ฝ้าเพดาน</t>
  </si>
  <si>
    <t>(………………………………………………..)</t>
  </si>
  <si>
    <t>ผู้ประมาณราคา</t>
  </si>
  <si>
    <t>...........................................................................................</t>
  </si>
  <si>
    <t>รับรองความถูกต้อง</t>
  </si>
  <si>
    <t>ผู้อำนวยการโรงเรียน</t>
  </si>
  <si>
    <t>ตรวจสอบความถูกต้อง</t>
  </si>
  <si>
    <r>
      <t>(</t>
    </r>
    <r>
      <rPr>
        <sz val="10"/>
        <rFont val="TH SarabunPSK"/>
        <family val="2"/>
      </rPr>
      <t>................................................................................</t>
    </r>
    <r>
      <rPr>
        <sz val="14"/>
        <rFont val="TH SarabunPSK"/>
        <family val="2"/>
      </rPr>
      <t>)</t>
    </r>
  </si>
  <si>
    <t>แบบ ปร.4 (ก) ปร.5 (ก) ปร.6 และ Factor F ทั้งหมด</t>
  </si>
  <si>
    <t>.........................................................</t>
  </si>
  <si>
    <t>สพม./สพป.</t>
  </si>
  <si>
    <t>ปร. 4 (ก)</t>
  </si>
  <si>
    <t xml:space="preserve"> ลงชื่อ .............................................. ผู้ประมาณราคา  แผ่น 1/2</t>
  </si>
  <si>
    <t>ครู................................</t>
  </si>
  <si>
    <t>แบบ ปร. 6</t>
  </si>
  <si>
    <t>สพป.ราชบุรี เขต 2</t>
  </si>
  <si>
    <t xml:space="preserve">นักวิเคราะห์นโยบายและแผน </t>
  </si>
  <si>
    <t>...................................................................</t>
  </si>
  <si>
    <t>(ลงชื่อ)                            ผู้ประมาณราคา</t>
  </si>
  <si>
    <t xml:space="preserve">     (.................................)</t>
  </si>
  <si>
    <t xml:space="preserve">         (......................................)</t>
  </si>
  <si>
    <t>(ลงชื่อ)                                รับรองความถูกต้อง</t>
  </si>
  <si>
    <t xml:space="preserve">โรงเรียน .................................................. </t>
  </si>
  <si>
    <t xml:space="preserve"> สพป.ราชบุรี เขต 2</t>
  </si>
  <si>
    <t xml:space="preserve">โรงเรียน ...................................    </t>
  </si>
  <si>
    <t>factor F =</t>
  </si>
  <si>
    <t>เงินล่วงหน้าจ่าย</t>
  </si>
  <si>
    <t>ค่าประกันผลงาน หัก</t>
  </si>
  <si>
    <t>ดอกเบี้ยเงินกู้</t>
  </si>
  <si>
    <t>ค่าภาษีมูลค่าเพิ่ม ( VAT )</t>
  </si>
  <si>
    <t>รวมเป็นมูลค่างานก่อสร้างทั้งสิ้น</t>
  </si>
  <si>
    <t>โรงเรียน</t>
  </si>
  <si>
    <t>จังหวัด</t>
  </si>
  <si>
    <t>อาคาร....</t>
  </si>
  <si>
    <t xml:space="preserve">ปฏิบัติหน้าที่ผู้อำนวยการกลุ่มนโยบายและแผน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</si>
</sst>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[$-101041E]d\ mmmm\ yyyy;@"/>
    <numFmt numFmtId="191" formatCode="_-* #,##0.0000_-;\-* #,##0.0000_-;_-* &quot;-&quot;??_-;_-@_-"/>
    <numFmt numFmtId="192" formatCode="_(* #,##0_);_(* \(#,##0\);_(* &quot;-&quot;??_);_(@_)"/>
    <numFmt numFmtId="193" formatCode="0.0"/>
    <numFmt numFmtId="194" formatCode="_(* #,##0.0000_);_(* \(#,##0.0000\);_(* &quot;-&quot;??_);_(@_)"/>
  </numFmts>
  <fonts count="61" x14ac:knownFonts="1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8"/>
      <name val="Arial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Wingdings 2"/>
      <family val="1"/>
      <charset val="2"/>
    </font>
    <font>
      <sz val="14"/>
      <name val="Cordia New"/>
      <family val="2"/>
    </font>
    <font>
      <sz val="8"/>
      <name val="TH SarabunPSK"/>
      <family val="2"/>
    </font>
    <font>
      <sz val="13"/>
      <name val="TH SarabunPSK"/>
      <family val="2"/>
    </font>
    <font>
      <u/>
      <sz val="14"/>
      <name val="TH SarabunPSK"/>
      <family val="2"/>
    </font>
    <font>
      <sz val="15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7"/>
      <name val="TH SarabunPSK"/>
      <family val="2"/>
    </font>
    <font>
      <b/>
      <sz val="16"/>
      <color indexed="8"/>
      <name val="Symbol"/>
      <family val="1"/>
      <charset val="2"/>
    </font>
    <font>
      <sz val="22"/>
      <color indexed="8"/>
      <name val="TH SarabunPSK"/>
      <family val="2"/>
    </font>
    <font>
      <sz val="36"/>
      <color indexed="8"/>
      <name val="Symbol"/>
      <family val="1"/>
      <charset val="2"/>
    </font>
    <font>
      <sz val="36"/>
      <color indexed="8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63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11"/>
      <color indexed="8"/>
      <name val="TH SarabunPSK"/>
      <family val="2"/>
    </font>
    <font>
      <b/>
      <sz val="14"/>
      <color indexed="8"/>
      <name val="TH SarabunPSK"/>
      <family val="2"/>
    </font>
    <font>
      <sz val="8"/>
      <color indexed="8"/>
      <name val="TH SarabunPSK"/>
      <family val="2"/>
    </font>
    <font>
      <sz val="16"/>
      <color indexed="10"/>
      <name val="TH SarabunPSK"/>
      <family val="2"/>
    </font>
    <font>
      <sz val="16"/>
      <color indexed="30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3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187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0" borderId="0"/>
    <xf numFmtId="0" fontId="43" fillId="0" borderId="0"/>
    <xf numFmtId="0" fontId="28" fillId="23" borderId="7" applyNumberFormat="0" applyFont="0" applyAlignment="0" applyProtection="0"/>
    <xf numFmtId="0" fontId="43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0" fillId="0" borderId="0"/>
  </cellStyleXfs>
  <cellXfs count="392">
    <xf numFmtId="0" fontId="0" fillId="0" borderId="0" xfId="0"/>
    <xf numFmtId="0" fontId="2" fillId="0" borderId="0" xfId="0" applyFont="1"/>
    <xf numFmtId="189" fontId="4" fillId="0" borderId="10" xfId="90" applyNumberFormat="1" applyFont="1" applyBorder="1" applyAlignment="1">
      <alignment horizontal="center" vertical="center" wrapText="1"/>
    </xf>
    <xf numFmtId="189" fontId="4" fillId="0" borderId="11" xfId="90" applyNumberFormat="1" applyFont="1" applyBorder="1" applyAlignment="1">
      <alignment horizontal="center" vertical="center" wrapText="1"/>
    </xf>
    <xf numFmtId="189" fontId="2" fillId="0" borderId="0" xfId="90" applyNumberFormat="1" applyFont="1"/>
    <xf numFmtId="189" fontId="2" fillId="0" borderId="0" xfId="90" applyNumberFormat="1" applyFont="1" applyAlignment="1">
      <alignment horizontal="left"/>
    </xf>
    <xf numFmtId="0" fontId="2" fillId="0" borderId="0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189" fontId="8" fillId="0" borderId="0" xfId="90" applyNumberFormat="1" applyFont="1"/>
    <xf numFmtId="0" fontId="8" fillId="0" borderId="0" xfId="0" applyFont="1" applyBorder="1"/>
    <xf numFmtId="189" fontId="8" fillId="0" borderId="0" xfId="90" applyNumberFormat="1" applyFont="1" applyBorder="1"/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187" fontId="8" fillId="0" borderId="15" xfId="90" applyNumberFormat="1" applyFont="1" applyBorder="1" applyProtection="1">
      <protection locked="0"/>
    </xf>
    <xf numFmtId="189" fontId="8" fillId="0" borderId="14" xfId="90" applyNumberFormat="1" applyFont="1" applyBorder="1" applyAlignment="1" applyProtection="1">
      <alignment horizontal="left"/>
      <protection locked="0"/>
    </xf>
    <xf numFmtId="0" fontId="9" fillId="0" borderId="16" xfId="0" applyFont="1" applyBorder="1" applyAlignment="1">
      <alignment horizontal="right"/>
    </xf>
    <xf numFmtId="0" fontId="2" fillId="0" borderId="17" xfId="0" applyFont="1" applyBorder="1"/>
    <xf numFmtId="0" fontId="2" fillId="0" borderId="14" xfId="0" applyFont="1" applyBorder="1"/>
    <xf numFmtId="189" fontId="2" fillId="0" borderId="14" xfId="90" applyNumberFormat="1" applyFont="1" applyBorder="1"/>
    <xf numFmtId="0" fontId="2" fillId="0" borderId="14" xfId="0" applyFont="1" applyBorder="1" applyAlignment="1"/>
    <xf numFmtId="0" fontId="2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/>
    <xf numFmtId="189" fontId="8" fillId="0" borderId="14" xfId="90" applyNumberFormat="1" applyFont="1" applyBorder="1"/>
    <xf numFmtId="0" fontId="8" fillId="0" borderId="14" xfId="0" applyFont="1" applyBorder="1"/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92" applyFont="1" applyBorder="1"/>
    <xf numFmtId="192" fontId="7" fillId="0" borderId="0" xfId="90" applyNumberFormat="1" applyFont="1" applyBorder="1" applyProtection="1">
      <protection locked="0"/>
    </xf>
    <xf numFmtId="49" fontId="7" fillId="0" borderId="0" xfId="92" applyNumberFormat="1" applyFont="1" applyBorder="1" applyAlignment="1">
      <alignment horizontal="left"/>
    </xf>
    <xf numFmtId="0" fontId="7" fillId="0" borderId="0" xfId="92" applyFont="1" applyBorder="1" applyAlignment="1">
      <alignment horizontal="center"/>
    </xf>
    <xf numFmtId="187" fontId="7" fillId="0" borderId="0" xfId="90" applyNumberFormat="1" applyFont="1" applyBorder="1" applyProtection="1">
      <protection locked="0"/>
    </xf>
    <xf numFmtId="0" fontId="4" fillId="0" borderId="16" xfId="0" applyFont="1" applyBorder="1" applyAlignment="1"/>
    <xf numFmtId="0" fontId="2" fillId="0" borderId="17" xfId="0" applyFont="1" applyBorder="1" applyAlignment="1">
      <alignment horizontal="center"/>
    </xf>
    <xf numFmtId="43" fontId="8" fillId="0" borderId="14" xfId="90" applyFont="1" applyBorder="1" applyProtection="1">
      <protection locked="0"/>
    </xf>
    <xf numFmtId="43" fontId="8" fillId="0" borderId="14" xfId="90" applyFont="1" applyBorder="1" applyAlignment="1" applyProtection="1">
      <alignment horizontal="center"/>
      <protection locked="0"/>
    </xf>
    <xf numFmtId="43" fontId="8" fillId="0" borderId="15" xfId="90" applyFont="1" applyBorder="1" applyAlignment="1" applyProtection="1">
      <alignment horizontal="center"/>
      <protection locked="0"/>
    </xf>
    <xf numFmtId="43" fontId="8" fillId="0" borderId="0" xfId="90" applyFont="1" applyBorder="1"/>
    <xf numFmtId="43" fontId="8" fillId="0" borderId="0" xfId="90" applyFont="1" applyBorder="1" applyAlignment="1">
      <alignment horizontal="center"/>
    </xf>
    <xf numFmtId="43" fontId="8" fillId="0" borderId="0" xfId="90" applyFont="1"/>
    <xf numFmtId="43" fontId="8" fillId="0" borderId="0" xfId="90" applyFont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/>
    <xf numFmtId="0" fontId="8" fillId="0" borderId="19" xfId="0" applyFont="1" applyBorder="1"/>
    <xf numFmtId="0" fontId="8" fillId="0" borderId="19" xfId="0" applyFont="1" applyBorder="1" applyAlignment="1"/>
    <xf numFmtId="189" fontId="8" fillId="0" borderId="19" xfId="90" applyNumberFormat="1" applyFont="1" applyBorder="1"/>
    <xf numFmtId="0" fontId="9" fillId="0" borderId="20" xfId="0" applyFont="1" applyBorder="1" applyAlignment="1">
      <alignment horizontal="right"/>
    </xf>
    <xf numFmtId="43" fontId="2" fillId="0" borderId="14" xfId="0" applyNumberFormat="1" applyFont="1" applyBorder="1" applyAlignment="1"/>
    <xf numFmtId="189" fontId="2" fillId="0" borderId="21" xfId="90" applyNumberFormat="1" applyFont="1" applyBorder="1"/>
    <xf numFmtId="43" fontId="7" fillId="0" borderId="22" xfId="90" applyFont="1" applyBorder="1" applyAlignment="1">
      <alignment horizontal="center"/>
    </xf>
    <xf numFmtId="43" fontId="7" fillId="0" borderId="0" xfId="90" applyFont="1" applyBorder="1" applyAlignment="1">
      <alignment horizontal="left"/>
    </xf>
    <xf numFmtId="190" fontId="2" fillId="0" borderId="18" xfId="0" applyNumberFormat="1" applyFont="1" applyBorder="1" applyAlignment="1">
      <alignment horizontal="left"/>
    </xf>
    <xf numFmtId="43" fontId="2" fillId="0" borderId="22" xfId="90" applyFont="1" applyBorder="1"/>
    <xf numFmtId="43" fontId="2" fillId="0" borderId="17" xfId="90" applyFont="1" applyBorder="1"/>
    <xf numFmtId="43" fontId="2" fillId="0" borderId="10" xfId="90" applyFont="1" applyBorder="1"/>
    <xf numFmtId="191" fontId="2" fillId="0" borderId="17" xfId="90" applyNumberFormat="1" applyFont="1" applyBorder="1" applyAlignment="1"/>
    <xf numFmtId="0" fontId="8" fillId="0" borderId="0" xfId="92" applyFont="1" applyBorder="1"/>
    <xf numFmtId="0" fontId="11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/>
    <xf numFmtId="0" fontId="14" fillId="0" borderId="14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2" fillId="0" borderId="23" xfId="0" applyFont="1" applyBorder="1" applyAlignment="1">
      <alignment horizontal="right"/>
    </xf>
    <xf numFmtId="0" fontId="8" fillId="0" borderId="0" xfId="0" applyFont="1" applyBorder="1" applyAlignment="1">
      <alignment horizontal="center" vertical="top"/>
    </xf>
    <xf numFmtId="189" fontId="2" fillId="0" borderId="0" xfId="90" applyNumberFormat="1" applyFont="1" applyBorder="1" applyAlignment="1">
      <alignment horizontal="left"/>
    </xf>
    <xf numFmtId="189" fontId="2" fillId="0" borderId="0" xfId="90" applyNumberFormat="1" applyFont="1" applyBorder="1"/>
    <xf numFmtId="0" fontId="6" fillId="0" borderId="24" xfId="0" applyFont="1" applyBorder="1"/>
    <xf numFmtId="0" fontId="2" fillId="0" borderId="0" xfId="0" applyFont="1" applyFill="1" applyBorder="1" applyAlignment="1" applyProtection="1">
      <protection locked="0"/>
    </xf>
    <xf numFmtId="0" fontId="35" fillId="0" borderId="0" xfId="91" applyFont="1" applyFill="1" applyBorder="1" applyAlignment="1" applyProtection="1">
      <alignment horizontal="center"/>
      <protection locked="0"/>
    </xf>
    <xf numFmtId="0" fontId="35" fillId="0" borderId="0" xfId="91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5" fillId="0" borderId="0" xfId="91" applyFont="1" applyFill="1" applyAlignment="1" applyProtection="1">
      <alignment horizontal="left"/>
      <protection locked="0"/>
    </xf>
    <xf numFmtId="0" fontId="35" fillId="0" borderId="0" xfId="91" applyFont="1" applyFill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3" fontId="7" fillId="0" borderId="25" xfId="90" applyFont="1" applyBorder="1" applyProtection="1">
      <protection locked="0"/>
    </xf>
    <xf numFmtId="43" fontId="7" fillId="0" borderId="25" xfId="90" applyFont="1" applyBorder="1" applyAlignment="1" applyProtection="1">
      <alignment horizontal="center"/>
      <protection locked="0"/>
    </xf>
    <xf numFmtId="187" fontId="8" fillId="0" borderId="26" xfId="90" applyNumberFormat="1" applyFont="1" applyBorder="1" applyProtection="1">
      <protection locked="0"/>
    </xf>
    <xf numFmtId="190" fontId="8" fillId="0" borderId="0" xfId="0" applyNumberFormat="1" applyFont="1" applyBorder="1" applyAlignment="1"/>
    <xf numFmtId="0" fontId="2" fillId="0" borderId="16" xfId="0" applyFont="1" applyBorder="1" applyAlignment="1"/>
    <xf numFmtId="0" fontId="7" fillId="0" borderId="0" xfId="0" applyNumberFormat="1" applyFont="1" applyBorder="1" applyAlignment="1"/>
    <xf numFmtId="0" fontId="2" fillId="0" borderId="16" xfId="0" applyFont="1" applyBorder="1" applyAlignment="1">
      <alignment horizontal="right"/>
    </xf>
    <xf numFmtId="0" fontId="8" fillId="0" borderId="13" xfId="92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quotePrefix="1" applyFont="1" applyFill="1" applyBorder="1" applyAlignment="1" applyProtection="1">
      <protection locked="0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/>
    </xf>
    <xf numFmtId="0" fontId="35" fillId="0" borderId="0" xfId="91" applyFont="1" applyFill="1" applyAlignment="1" applyProtection="1">
      <alignment horizontal="center"/>
    </xf>
    <xf numFmtId="43" fontId="35" fillId="0" borderId="0" xfId="56" applyFont="1" applyFill="1" applyAlignment="1" applyProtection="1">
      <alignment horizontal="center"/>
      <protection locked="0"/>
    </xf>
    <xf numFmtId="43" fontId="2" fillId="0" borderId="0" xfId="56" applyFont="1" applyFill="1" applyProtection="1">
      <protection locked="0"/>
    </xf>
    <xf numFmtId="189" fontId="2" fillId="0" borderId="0" xfId="56" applyNumberFormat="1" applyFont="1" applyFill="1" applyBorder="1" applyAlignment="1" applyProtection="1">
      <alignment horizontal="center"/>
      <protection locked="0"/>
    </xf>
    <xf numFmtId="187" fontId="52" fillId="0" borderId="39" xfId="55" applyFont="1" applyFill="1" applyBorder="1" applyAlignment="1" applyProtection="1">
      <alignment horizontal="center"/>
      <protection hidden="1"/>
    </xf>
    <xf numFmtId="0" fontId="35" fillId="0" borderId="0" xfId="91" applyFont="1" applyFill="1" applyAlignment="1" applyProtection="1">
      <alignment horizontal="center"/>
      <protection hidden="1"/>
    </xf>
    <xf numFmtId="194" fontId="53" fillId="0" borderId="39" xfId="55" applyNumberFormat="1" applyFont="1" applyFill="1" applyBorder="1" applyAlignment="1" applyProtection="1">
      <alignment horizontal="center"/>
      <protection hidden="1"/>
    </xf>
    <xf numFmtId="187" fontId="35" fillId="0" borderId="0" xfId="55" applyFont="1" applyFill="1" applyAlignment="1" applyProtection="1">
      <alignment horizontal="center"/>
      <protection hidden="1"/>
    </xf>
    <xf numFmtId="187" fontId="35" fillId="0" borderId="39" xfId="55" applyFont="1" applyFill="1" applyBorder="1" applyAlignment="1" applyProtection="1">
      <alignment horizontal="center"/>
      <protection hidden="1"/>
    </xf>
    <xf numFmtId="188" fontId="35" fillId="0" borderId="40" xfId="91" applyNumberFormat="1" applyFont="1" applyFill="1" applyBorder="1" applyAlignment="1" applyProtection="1">
      <alignment horizontal="center"/>
      <protection hidden="1"/>
    </xf>
    <xf numFmtId="187" fontId="35" fillId="0" borderId="21" xfId="55" applyFont="1" applyFill="1" applyBorder="1" applyAlignment="1" applyProtection="1">
      <alignment horizontal="center"/>
      <protection hidden="1"/>
    </xf>
    <xf numFmtId="187" fontId="35" fillId="0" borderId="14" xfId="55" applyFont="1" applyFill="1" applyBorder="1" applyAlignment="1" applyProtection="1">
      <alignment horizontal="center"/>
      <protection hidden="1"/>
    </xf>
    <xf numFmtId="188" fontId="35" fillId="0" borderId="30" xfId="91" applyNumberFormat="1" applyFont="1" applyFill="1" applyBorder="1" applyAlignment="1" applyProtection="1">
      <alignment horizontal="center"/>
      <protection hidden="1"/>
    </xf>
    <xf numFmtId="188" fontId="35" fillId="0" borderId="41" xfId="91" applyNumberFormat="1" applyFont="1" applyFill="1" applyBorder="1" applyAlignment="1" applyProtection="1">
      <alignment horizontal="center"/>
      <protection hidden="1"/>
    </xf>
    <xf numFmtId="0" fontId="35" fillId="0" borderId="0" xfId="91" applyFont="1" applyFill="1" applyAlignment="1" applyProtection="1">
      <alignment horizontal="left"/>
      <protection hidden="1"/>
    </xf>
    <xf numFmtId="187" fontId="35" fillId="0" borderId="14" xfId="55" applyFont="1" applyFill="1" applyBorder="1" applyAlignment="1" applyProtection="1">
      <alignment horizontal="center" vertical="center"/>
      <protection hidden="1"/>
    </xf>
    <xf numFmtId="188" fontId="35" fillId="0" borderId="41" xfId="91" applyNumberFormat="1" applyFont="1" applyFill="1" applyBorder="1" applyAlignment="1" applyProtection="1">
      <alignment horizontal="center" vertical="center"/>
      <protection hidden="1"/>
    </xf>
    <xf numFmtId="187" fontId="35" fillId="0" borderId="13" xfId="55" applyFont="1" applyFill="1" applyBorder="1" applyAlignment="1" applyProtection="1">
      <alignment horizontal="center"/>
      <protection hidden="1"/>
    </xf>
    <xf numFmtId="188" fontId="35" fillId="0" borderId="42" xfId="91" applyNumberFormat="1" applyFont="1" applyFill="1" applyBorder="1" applyAlignment="1" applyProtection="1">
      <alignment horizontal="center"/>
      <protection hidden="1"/>
    </xf>
    <xf numFmtId="187" fontId="35" fillId="0" borderId="38" xfId="55" applyFont="1" applyFill="1" applyBorder="1" applyAlignment="1" applyProtection="1">
      <alignment horizontal="center"/>
      <protection hidden="1"/>
    </xf>
    <xf numFmtId="188" fontId="35" fillId="0" borderId="0" xfId="91" applyNumberFormat="1" applyFont="1" applyFill="1" applyBorder="1" applyAlignment="1" applyProtection="1">
      <alignment horizontal="center"/>
      <protection hidden="1"/>
    </xf>
    <xf numFmtId="0" fontId="28" fillId="0" borderId="0" xfId="77" applyFill="1" applyProtection="1">
      <protection hidden="1"/>
    </xf>
    <xf numFmtId="0" fontId="35" fillId="0" borderId="43" xfId="91" applyFont="1" applyFill="1" applyBorder="1" applyAlignment="1" applyProtection="1">
      <alignment horizontal="center"/>
      <protection hidden="1"/>
    </xf>
    <xf numFmtId="0" fontId="54" fillId="0" borderId="0" xfId="0" applyFont="1" applyFill="1" applyBorder="1" applyAlignment="1" applyProtection="1"/>
    <xf numFmtId="2" fontId="8" fillId="0" borderId="13" xfId="92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center"/>
      <protection locked="0"/>
    </xf>
    <xf numFmtId="193" fontId="8" fillId="0" borderId="0" xfId="0" applyNumberFormat="1" applyFont="1" applyBorder="1" applyAlignment="1" applyProtection="1">
      <alignment horizontal="left"/>
      <protection locked="0"/>
    </xf>
    <xf numFmtId="189" fontId="8" fillId="0" borderId="0" xfId="90" applyNumberFormat="1" applyFont="1" applyBorder="1" applyAlignment="1" applyProtection="1">
      <alignment horizontal="left"/>
      <protection locked="0"/>
    </xf>
    <xf numFmtId="43" fontId="8" fillId="0" borderId="0" xfId="90" applyFont="1" applyBorder="1" applyProtection="1">
      <protection locked="0"/>
    </xf>
    <xf numFmtId="43" fontId="8" fillId="0" borderId="0" xfId="90" applyFont="1" applyBorder="1" applyAlignment="1" applyProtection="1">
      <alignment horizontal="center"/>
      <protection locked="0"/>
    </xf>
    <xf numFmtId="187" fontId="8" fillId="0" borderId="0" xfId="90" applyNumberFormat="1" applyFont="1" applyBorder="1" applyProtection="1"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56" fillId="0" borderId="0" xfId="0" applyFont="1" applyAlignment="1"/>
    <xf numFmtId="0" fontId="8" fillId="0" borderId="0" xfId="0" applyFont="1" applyAlignment="1">
      <alignment horizontal="center"/>
    </xf>
    <xf numFmtId="0" fontId="57" fillId="0" borderId="0" xfId="91" applyFont="1" applyFill="1" applyAlignment="1" applyProtection="1">
      <alignment horizontal="left"/>
      <protection locked="0"/>
    </xf>
    <xf numFmtId="43" fontId="58" fillId="0" borderId="0" xfId="90" applyFont="1" applyFill="1" applyBorder="1" applyAlignment="1" applyProtection="1">
      <alignment horizontal="center"/>
      <protection locked="0"/>
    </xf>
    <xf numFmtId="43" fontId="8" fillId="0" borderId="0" xfId="90" applyFont="1" applyAlignment="1">
      <alignment horizontal="right"/>
    </xf>
    <xf numFmtId="0" fontId="8" fillId="0" borderId="0" xfId="0" applyFont="1" applyAlignment="1">
      <alignment vertical="center"/>
    </xf>
    <xf numFmtId="43" fontId="8" fillId="0" borderId="0" xfId="90" applyFont="1" applyAlignment="1">
      <alignment horizontal="right" vertical="center"/>
    </xf>
    <xf numFmtId="0" fontId="8" fillId="0" borderId="0" xfId="0" applyFont="1" applyBorder="1" applyAlignment="1"/>
    <xf numFmtId="189" fontId="2" fillId="0" borderId="0" xfId="90" applyNumberFormat="1" applyFont="1" applyBorder="1" applyAlignment="1">
      <alignment horizontal="left" vertical="center"/>
    </xf>
    <xf numFmtId="189" fontId="2" fillId="0" borderId="0" xfId="9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43" fontId="7" fillId="0" borderId="0" xfId="90" applyFont="1" applyBorder="1"/>
    <xf numFmtId="43" fontId="59" fillId="0" borderId="0" xfId="90" applyFont="1" applyBorder="1" applyAlignment="1" applyProtection="1">
      <alignment horizontal="center"/>
      <protection locked="0"/>
    </xf>
    <xf numFmtId="43" fontId="7" fillId="0" borderId="0" xfId="90" applyFont="1"/>
    <xf numFmtId="43" fontId="7" fillId="0" borderId="0" xfId="90" applyFont="1" applyBorder="1" applyAlignment="1">
      <alignment horizontal="center"/>
    </xf>
    <xf numFmtId="0" fontId="2" fillId="0" borderId="0" xfId="0" applyFont="1" applyAlignment="1"/>
    <xf numFmtId="189" fontId="2" fillId="0" borderId="16" xfId="90" applyNumberFormat="1" applyFont="1" applyBorder="1" applyAlignment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8" fillId="0" borderId="0" xfId="0" applyNumberFormat="1" applyFont="1" applyBorder="1" applyAlignment="1"/>
    <xf numFmtId="189" fontId="2" fillId="0" borderId="16" xfId="90" applyNumberFormat="1" applyFont="1" applyBorder="1" applyAlignment="1"/>
    <xf numFmtId="0" fontId="35" fillId="0" borderId="0" xfId="91" applyFont="1" applyFill="1" applyBorder="1" applyAlignment="1" applyProtection="1">
      <alignment horizontal="center"/>
      <protection hidden="1"/>
    </xf>
    <xf numFmtId="188" fontId="35" fillId="0" borderId="72" xfId="91" applyNumberFormat="1" applyFont="1" applyFill="1" applyBorder="1" applyAlignment="1" applyProtection="1">
      <alignment horizontal="center"/>
      <protection hidden="1"/>
    </xf>
    <xf numFmtId="43" fontId="35" fillId="0" borderId="0" xfId="91" applyNumberFormat="1" applyFont="1" applyFill="1" applyAlignment="1" applyProtection="1">
      <alignment horizontal="center"/>
      <protection hidden="1"/>
    </xf>
    <xf numFmtId="188" fontId="35" fillId="0" borderId="73" xfId="91" applyNumberFormat="1" applyFont="1" applyFill="1" applyBorder="1" applyAlignment="1" applyProtection="1">
      <alignment horizontal="center"/>
      <protection hidden="1"/>
    </xf>
    <xf numFmtId="188" fontId="35" fillId="0" borderId="74" xfId="91" applyNumberFormat="1" applyFont="1" applyFill="1" applyBorder="1" applyAlignment="1" applyProtection="1">
      <alignment horizontal="center"/>
      <protection hidden="1"/>
    </xf>
    <xf numFmtId="43" fontId="35" fillId="0" borderId="0" xfId="91" applyNumberFormat="1" applyFont="1" applyFill="1" applyAlignment="1" applyProtection="1">
      <alignment horizontal="left"/>
      <protection hidden="1"/>
    </xf>
    <xf numFmtId="0" fontId="45" fillId="0" borderId="0" xfId="77" applyFont="1" applyFill="1" applyProtection="1">
      <protection hidden="1"/>
    </xf>
    <xf numFmtId="187" fontId="45" fillId="0" borderId="0" xfId="55" applyFont="1" applyFill="1" applyProtection="1">
      <protection hidden="1"/>
    </xf>
    <xf numFmtId="188" fontId="35" fillId="0" borderId="0" xfId="91" applyNumberFormat="1" applyFont="1" applyFill="1" applyAlignment="1" applyProtection="1">
      <alignment horizontal="left"/>
      <protection hidden="1"/>
    </xf>
    <xf numFmtId="188" fontId="35" fillId="0" borderId="74" xfId="91" applyNumberFormat="1" applyFont="1" applyFill="1" applyBorder="1" applyAlignment="1" applyProtection="1">
      <alignment horizontal="center" vertical="center"/>
      <protection hidden="1"/>
    </xf>
    <xf numFmtId="191" fontId="35" fillId="0" borderId="0" xfId="91" applyNumberFormat="1" applyFont="1" applyFill="1" applyAlignment="1" applyProtection="1">
      <alignment horizontal="left"/>
      <protection hidden="1"/>
    </xf>
    <xf numFmtId="0" fontId="35" fillId="0" borderId="0" xfId="91" applyFont="1" applyFill="1" applyBorder="1" applyAlignment="1" applyProtection="1">
      <alignment horizontal="right"/>
      <protection hidden="1"/>
    </xf>
    <xf numFmtId="188" fontId="35" fillId="0" borderId="0" xfId="91" applyNumberFormat="1" applyFont="1" applyFill="1" applyBorder="1" applyAlignment="1" applyProtection="1">
      <alignment horizontal="right"/>
      <protection hidden="1"/>
    </xf>
    <xf numFmtId="188" fontId="35" fillId="0" borderId="75" xfId="91" applyNumberFormat="1" applyFont="1" applyFill="1" applyBorder="1" applyAlignment="1" applyProtection="1">
      <alignment horizontal="center"/>
      <protection hidden="1"/>
    </xf>
    <xf numFmtId="188" fontId="35" fillId="0" borderId="76" xfId="91" applyNumberFormat="1" applyFont="1" applyFill="1" applyBorder="1" applyAlignment="1" applyProtection="1">
      <alignment horizontal="center"/>
      <protection hidden="1"/>
    </xf>
    <xf numFmtId="0" fontId="47" fillId="0" borderId="27" xfId="91" applyFont="1" applyFill="1" applyBorder="1" applyAlignment="1" applyProtection="1">
      <alignment horizontal="center" vertical="center"/>
      <protection hidden="1"/>
    </xf>
    <xf numFmtId="0" fontId="47" fillId="0" borderId="28" xfId="91" applyFont="1" applyFill="1" applyBorder="1" applyAlignment="1" applyProtection="1">
      <alignment horizontal="center" vertical="center"/>
      <protection hidden="1"/>
    </xf>
    <xf numFmtId="10" fontId="35" fillId="0" borderId="29" xfId="91" applyNumberFormat="1" applyFont="1" applyFill="1" applyBorder="1" applyAlignment="1" applyProtection="1">
      <alignment horizontal="center"/>
      <protection hidden="1"/>
    </xf>
    <xf numFmtId="0" fontId="35" fillId="0" borderId="55" xfId="91" applyFont="1" applyFill="1" applyBorder="1" applyAlignment="1" applyProtection="1">
      <alignment horizontal="center"/>
      <protection hidden="1"/>
    </xf>
    <xf numFmtId="0" fontId="35" fillId="0" borderId="13" xfId="91" applyFont="1" applyFill="1" applyBorder="1" applyAlignment="1" applyProtection="1">
      <alignment horizontal="center"/>
      <protection hidden="1"/>
    </xf>
    <xf numFmtId="10" fontId="35" fillId="0" borderId="66" xfId="91" applyNumberFormat="1" applyFont="1" applyFill="1" applyBorder="1" applyAlignment="1" applyProtection="1">
      <alignment horizontal="center"/>
      <protection hidden="1"/>
    </xf>
    <xf numFmtId="0" fontId="35" fillId="0" borderId="13" xfId="91" applyFont="1" applyFill="1" applyBorder="1" applyAlignment="1" applyProtection="1">
      <alignment horizontal="center" vertical="center"/>
      <protection hidden="1"/>
    </xf>
    <xf numFmtId="0" fontId="48" fillId="0" borderId="31" xfId="91" applyFont="1" applyFill="1" applyBorder="1" applyAlignment="1" applyProtection="1">
      <alignment horizontal="left"/>
      <protection hidden="1"/>
    </xf>
    <xf numFmtId="0" fontId="35" fillId="0" borderId="31" xfId="91" applyFont="1" applyFill="1" applyBorder="1" applyAlignment="1" applyProtection="1">
      <alignment horizontal="right"/>
      <protection hidden="1"/>
    </xf>
    <xf numFmtId="0" fontId="48" fillId="0" borderId="0" xfId="91" applyFont="1" applyFill="1" applyBorder="1" applyAlignment="1" applyProtection="1">
      <alignment horizontal="left"/>
      <protection hidden="1"/>
    </xf>
    <xf numFmtId="0" fontId="48" fillId="0" borderId="33" xfId="91" applyFont="1" applyFill="1" applyBorder="1" applyAlignment="1" applyProtection="1">
      <alignment horizontal="left"/>
      <protection hidden="1"/>
    </xf>
    <xf numFmtId="0" fontId="35" fillId="0" borderId="33" xfId="91" applyFont="1" applyFill="1" applyBorder="1" applyAlignment="1" applyProtection="1">
      <alignment horizontal="right"/>
      <protection hidden="1"/>
    </xf>
    <xf numFmtId="0" fontId="35" fillId="0" borderId="32" xfId="91" applyFont="1" applyFill="1" applyBorder="1" applyAlignment="1" applyProtection="1">
      <alignment horizontal="left"/>
      <protection hidden="1"/>
    </xf>
    <xf numFmtId="0" fontId="48" fillId="0" borderId="34" xfId="91" applyFont="1" applyFill="1" applyBorder="1" applyAlignment="1" applyProtection="1">
      <alignment horizontal="center" vertical="top"/>
      <protection hidden="1"/>
    </xf>
    <xf numFmtId="0" fontId="35" fillId="0" borderId="31" xfId="91" applyFont="1" applyFill="1" applyBorder="1" applyAlignment="1" applyProtection="1">
      <alignment horizontal="left" vertical="center"/>
      <protection hidden="1"/>
    </xf>
    <xf numFmtId="0" fontId="35" fillId="0" borderId="35" xfId="91" applyFont="1" applyFill="1" applyBorder="1" applyAlignment="1" applyProtection="1">
      <alignment horizontal="left" vertical="center"/>
      <protection hidden="1"/>
    </xf>
    <xf numFmtId="0" fontId="46" fillId="0" borderId="32" xfId="91" applyFont="1" applyFill="1" applyBorder="1" applyAlignment="1" applyProtection="1">
      <alignment horizontal="center" vertical="top"/>
      <protection hidden="1"/>
    </xf>
    <xf numFmtId="0" fontId="46" fillId="0" borderId="0" xfId="91" applyFont="1" applyFill="1" applyBorder="1" applyAlignment="1" applyProtection="1">
      <alignment horizontal="right" vertical="center"/>
      <protection hidden="1"/>
    </xf>
    <xf numFmtId="0" fontId="46" fillId="0" borderId="33" xfId="91" applyFont="1" applyFill="1" applyBorder="1" applyAlignment="1" applyProtection="1">
      <alignment horizontal="center" vertical="center"/>
      <protection hidden="1"/>
    </xf>
    <xf numFmtId="191" fontId="46" fillId="0" borderId="33" xfId="55" applyNumberFormat="1" applyFont="1" applyFill="1" applyBorder="1" applyAlignment="1" applyProtection="1">
      <alignment horizontal="left" vertical="center"/>
      <protection hidden="1"/>
    </xf>
    <xf numFmtId="187" fontId="46" fillId="0" borderId="33" xfId="55" applyFont="1" applyFill="1" applyBorder="1" applyAlignment="1" applyProtection="1">
      <alignment horizontal="center" vertical="center"/>
      <protection hidden="1"/>
    </xf>
    <xf numFmtId="43" fontId="46" fillId="0" borderId="33" xfId="91" applyNumberFormat="1" applyFont="1" applyFill="1" applyBorder="1" applyAlignment="1" applyProtection="1">
      <alignment horizontal="left" vertical="center"/>
      <protection hidden="1"/>
    </xf>
    <xf numFmtId="0" fontId="46" fillId="0" borderId="29" xfId="91" applyFont="1" applyFill="1" applyBorder="1" applyAlignment="1" applyProtection="1">
      <alignment horizontal="left" vertical="center"/>
      <protection hidden="1"/>
    </xf>
    <xf numFmtId="0" fontId="35" fillId="0" borderId="32" xfId="91" applyFont="1" applyFill="1" applyBorder="1" applyAlignment="1" applyProtection="1">
      <alignment horizontal="center" vertical="top"/>
      <protection hidden="1"/>
    </xf>
    <xf numFmtId="0" fontId="46" fillId="0" borderId="0" xfId="91" applyFont="1" applyFill="1" applyBorder="1" applyAlignment="1" applyProtection="1">
      <alignment horizontal="center" vertical="center"/>
      <protection hidden="1"/>
    </xf>
    <xf numFmtId="43" fontId="46" fillId="0" borderId="0" xfId="91" applyNumberFormat="1" applyFont="1" applyFill="1" applyBorder="1" applyAlignment="1" applyProtection="1">
      <alignment horizontal="center" vertical="center"/>
      <protection hidden="1"/>
    </xf>
    <xf numFmtId="0" fontId="46" fillId="0" borderId="0" xfId="91" applyFont="1" applyFill="1" applyBorder="1" applyAlignment="1" applyProtection="1">
      <alignment horizontal="left" vertical="center"/>
      <protection hidden="1"/>
    </xf>
    <xf numFmtId="0" fontId="46" fillId="0" borderId="29" xfId="91" applyFont="1" applyFill="1" applyBorder="1" applyAlignment="1" applyProtection="1">
      <alignment horizontal="center" vertical="center"/>
      <protection hidden="1"/>
    </xf>
    <xf numFmtId="0" fontId="47" fillId="0" borderId="0" xfId="91" applyFont="1" applyFill="1" applyBorder="1" applyAlignment="1" applyProtection="1">
      <alignment horizontal="right" vertical="center"/>
      <protection hidden="1"/>
    </xf>
    <xf numFmtId="0" fontId="28" fillId="0" borderId="0" xfId="77" applyBorder="1" applyProtection="1">
      <protection hidden="1"/>
    </xf>
    <xf numFmtId="0" fontId="46" fillId="0" borderId="29" xfId="91" applyFont="1" applyFill="1" applyBorder="1" applyAlignment="1" applyProtection="1">
      <protection hidden="1"/>
    </xf>
    <xf numFmtId="0" fontId="48" fillId="0" borderId="0" xfId="91" applyFont="1" applyFill="1" applyBorder="1" applyAlignment="1" applyProtection="1">
      <alignment horizontal="left" vertical="center"/>
      <protection hidden="1"/>
    </xf>
    <xf numFmtId="0" fontId="35" fillId="0" borderId="0" xfId="91" applyFont="1" applyFill="1" applyBorder="1" applyAlignment="1" applyProtection="1">
      <alignment horizontal="center" vertical="center"/>
      <protection hidden="1"/>
    </xf>
    <xf numFmtId="188" fontId="50" fillId="0" borderId="12" xfId="91" applyNumberFormat="1" applyFont="1" applyFill="1" applyBorder="1" applyAlignment="1" applyProtection="1">
      <alignment horizontal="center" vertical="center"/>
      <protection hidden="1"/>
    </xf>
    <xf numFmtId="0" fontId="35" fillId="25" borderId="32" xfId="91" applyFont="1" applyFill="1" applyBorder="1" applyAlignment="1" applyProtection="1">
      <alignment horizontal="center" vertical="top"/>
      <protection hidden="1"/>
    </xf>
    <xf numFmtId="0" fontId="35" fillId="25" borderId="0" xfId="91" applyFont="1" applyFill="1" applyBorder="1" applyAlignment="1" applyProtection="1">
      <alignment horizontal="center" vertical="center"/>
      <protection hidden="1"/>
    </xf>
    <xf numFmtId="43" fontId="46" fillId="25" borderId="0" xfId="91" applyNumberFormat="1" applyFont="1" applyFill="1" applyBorder="1" applyAlignment="1" applyProtection="1">
      <alignment horizontal="center" vertical="center"/>
      <protection hidden="1"/>
    </xf>
    <xf numFmtId="43" fontId="46" fillId="25" borderId="77" xfId="91" applyNumberFormat="1" applyFont="1" applyFill="1" applyBorder="1" applyAlignment="1" applyProtection="1">
      <alignment horizontal="center" vertical="center"/>
      <protection hidden="1"/>
    </xf>
    <xf numFmtId="0" fontId="35" fillId="0" borderId="36" xfId="91" applyFont="1" applyFill="1" applyBorder="1" applyAlignment="1" applyProtection="1">
      <alignment horizontal="center" vertical="top"/>
      <protection hidden="1"/>
    </xf>
    <xf numFmtId="0" fontId="35" fillId="0" borderId="37" xfId="91" applyFont="1" applyFill="1" applyBorder="1" applyAlignment="1" applyProtection="1">
      <alignment horizontal="center" vertical="center"/>
      <protection hidden="1"/>
    </xf>
    <xf numFmtId="0" fontId="35" fillId="0" borderId="78" xfId="91" applyFont="1" applyFill="1" applyBorder="1" applyAlignment="1" applyProtection="1">
      <alignment horizontal="center"/>
      <protection hidden="1"/>
    </xf>
    <xf numFmtId="0" fontId="7" fillId="0" borderId="16" xfId="0" applyNumberFormat="1" applyFont="1" applyBorder="1" applyAlignment="1"/>
    <xf numFmtId="43" fontId="7" fillId="0" borderId="16" xfId="90" applyFont="1" applyBorder="1" applyAlignment="1">
      <alignment horizontal="left"/>
    </xf>
    <xf numFmtId="0" fontId="35" fillId="0" borderId="30" xfId="91" applyFont="1" applyBorder="1" applyAlignment="1">
      <alignment horizontal="center"/>
    </xf>
    <xf numFmtId="188" fontId="35" fillId="0" borderId="30" xfId="91" applyNumberFormat="1" applyFont="1" applyBorder="1" applyAlignment="1">
      <alignment horizontal="center"/>
    </xf>
    <xf numFmtId="0" fontId="35" fillId="0" borderId="79" xfId="91" applyFont="1" applyBorder="1" applyAlignment="1">
      <alignment horizontal="center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43" fontId="7" fillId="0" borderId="16" xfId="90" applyFont="1" applyBorder="1" applyAlignment="1">
      <alignment horizontal="left"/>
    </xf>
    <xf numFmtId="43" fontId="7" fillId="0" borderId="0" xfId="90" applyFont="1" applyBorder="1" applyAlignment="1">
      <alignment horizontal="left"/>
    </xf>
    <xf numFmtId="193" fontId="7" fillId="0" borderId="13" xfId="0" applyNumberFormat="1" applyFont="1" applyBorder="1" applyAlignment="1" applyProtection="1">
      <alignment horizontal="left"/>
      <protection locked="0"/>
    </xf>
    <xf numFmtId="193" fontId="7" fillId="0" borderId="16" xfId="0" applyNumberFormat="1" applyFont="1" applyBorder="1" applyAlignment="1" applyProtection="1">
      <alignment horizontal="left"/>
      <protection locked="0"/>
    </xf>
    <xf numFmtId="193" fontId="7" fillId="0" borderId="15" xfId="0" applyNumberFormat="1" applyFont="1" applyBorder="1" applyAlignment="1" applyProtection="1">
      <alignment horizontal="left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87" fontId="8" fillId="0" borderId="16" xfId="90" applyNumberFormat="1" applyFont="1" applyBorder="1" applyProtection="1">
      <protection locked="0"/>
    </xf>
    <xf numFmtId="187" fontId="8" fillId="0" borderId="15" xfId="90" applyNumberFormat="1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7" fillId="0" borderId="20" xfId="0" applyNumberFormat="1" applyFont="1" applyBorder="1" applyAlignment="1">
      <alignment horizontal="left"/>
    </xf>
    <xf numFmtId="43" fontId="7" fillId="0" borderId="48" xfId="90" applyFont="1" applyBorder="1" applyAlignment="1">
      <alignment horizontal="center"/>
    </xf>
    <xf numFmtId="43" fontId="7" fillId="0" borderId="49" xfId="90" applyFont="1" applyBorder="1" applyAlignment="1">
      <alignment horizontal="center"/>
    </xf>
    <xf numFmtId="0" fontId="7" fillId="0" borderId="16" xfId="0" applyNumberFormat="1" applyFont="1" applyBorder="1" applyAlignment="1">
      <alignment horizontal="left"/>
    </xf>
    <xf numFmtId="189" fontId="7" fillId="0" borderId="47" xfId="90" applyNumberFormat="1" applyFont="1" applyBorder="1" applyAlignment="1">
      <alignment horizontal="center" vertical="center"/>
    </xf>
    <xf numFmtId="189" fontId="7" fillId="0" borderId="22" xfId="9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left"/>
    </xf>
    <xf numFmtId="190" fontId="8" fillId="0" borderId="16" xfId="0" applyNumberFormat="1" applyFont="1" applyBorder="1" applyAlignment="1">
      <alignment horizontal="left"/>
    </xf>
    <xf numFmtId="0" fontId="8" fillId="0" borderId="20" xfId="0" applyNumberFormat="1" applyFont="1" applyBorder="1" applyAlignment="1">
      <alignment horizontal="left"/>
    </xf>
    <xf numFmtId="0" fontId="8" fillId="0" borderId="16" xfId="0" applyNumberFormat="1" applyFont="1" applyFill="1" applyBorder="1" applyAlignment="1">
      <alignment horizontal="left"/>
    </xf>
    <xf numFmtId="190" fontId="8" fillId="0" borderId="0" xfId="0" applyNumberFormat="1" applyFont="1" applyBorder="1" applyAlignment="1">
      <alignment horizontal="left"/>
    </xf>
    <xf numFmtId="0" fontId="8" fillId="0" borderId="16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43" fontId="7" fillId="0" borderId="10" xfId="90" applyFont="1" applyBorder="1" applyAlignment="1">
      <alignment horizontal="center" vertical="center" wrapText="1"/>
    </xf>
    <xf numFmtId="43" fontId="7" fillId="0" borderId="11" xfId="90" applyFont="1" applyBorder="1" applyAlignment="1">
      <alignment horizontal="center" vertical="center" wrapText="1"/>
    </xf>
    <xf numFmtId="187" fontId="6" fillId="0" borderId="16" xfId="90" applyNumberFormat="1" applyFont="1" applyBorder="1" applyProtection="1">
      <protection locked="0"/>
    </xf>
    <xf numFmtId="187" fontId="6" fillId="0" borderId="15" xfId="90" applyNumberFormat="1" applyFont="1" applyBorder="1" applyProtection="1">
      <protection locked="0"/>
    </xf>
    <xf numFmtId="193" fontId="8" fillId="0" borderId="13" xfId="0" applyNumberFormat="1" applyFont="1" applyBorder="1" applyAlignment="1" applyProtection="1">
      <alignment horizontal="left"/>
      <protection locked="0"/>
    </xf>
    <xf numFmtId="193" fontId="8" fillId="0" borderId="16" xfId="0" applyNumberFormat="1" applyFont="1" applyBorder="1" applyAlignment="1" applyProtection="1">
      <alignment horizontal="left"/>
      <protection locked="0"/>
    </xf>
    <xf numFmtId="193" fontId="8" fillId="0" borderId="15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1" fillId="0" borderId="45" xfId="0" applyFont="1" applyBorder="1" applyAlignment="1">
      <alignment horizontal="center"/>
    </xf>
    <xf numFmtId="0" fontId="2" fillId="0" borderId="57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2" fillId="0" borderId="1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2" fillId="0" borderId="63" xfId="0" applyFont="1" applyBorder="1" applyAlignment="1">
      <alignment horizontal="right"/>
    </xf>
    <xf numFmtId="0" fontId="2" fillId="0" borderId="64" xfId="0" applyFont="1" applyBorder="1" applyAlignment="1">
      <alignment horizontal="right"/>
    </xf>
    <xf numFmtId="0" fontId="2" fillId="0" borderId="65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4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0" borderId="4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12" fillId="0" borderId="16" xfId="0" applyNumberFormat="1" applyFont="1" applyBorder="1" applyAlignment="1">
      <alignment horizontal="center" vertical="center"/>
    </xf>
    <xf numFmtId="10" fontId="12" fillId="0" borderId="15" xfId="0" applyNumberFormat="1" applyFont="1" applyBorder="1" applyAlignment="1">
      <alignment horizontal="center" vertical="center"/>
    </xf>
    <xf numFmtId="10" fontId="12" fillId="0" borderId="53" xfId="0" applyNumberFormat="1" applyFont="1" applyBorder="1" applyAlignment="1">
      <alignment horizontal="center" vertical="center"/>
    </xf>
    <xf numFmtId="10" fontId="12" fillId="0" borderId="54" xfId="0" applyNumberFormat="1" applyFont="1" applyBorder="1" applyAlignment="1">
      <alignment horizontal="center" vertical="center"/>
    </xf>
    <xf numFmtId="0" fontId="12" fillId="0" borderId="55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10" fontId="12" fillId="0" borderId="20" xfId="0" applyNumberFormat="1" applyFont="1" applyBorder="1" applyAlignment="1">
      <alignment horizontal="center" vertical="center"/>
    </xf>
    <xf numFmtId="10" fontId="12" fillId="0" borderId="56" xfId="0" applyNumberFormat="1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37" fillId="0" borderId="0" xfId="0" applyFont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90" fontId="2" fillId="0" borderId="16" xfId="0" applyNumberFormat="1" applyFont="1" applyBorder="1" applyAlignment="1">
      <alignment horizontal="left"/>
    </xf>
    <xf numFmtId="189" fontId="4" fillId="0" borderId="46" xfId="90" applyNumberFormat="1" applyFont="1" applyBorder="1" applyAlignment="1">
      <alignment horizontal="center" vertical="center" wrapText="1"/>
    </xf>
    <xf numFmtId="189" fontId="4" fillId="0" borderId="12" xfId="90" applyNumberFormat="1" applyFont="1" applyBorder="1" applyAlignment="1">
      <alignment horizontal="center" vertical="center" wrapText="1"/>
    </xf>
    <xf numFmtId="189" fontId="4" fillId="0" borderId="23" xfId="90" applyNumberFormat="1" applyFont="1" applyBorder="1" applyAlignment="1">
      <alignment horizontal="center" vertical="center" wrapText="1"/>
    </xf>
    <xf numFmtId="189" fontId="2" fillId="0" borderId="16" xfId="90" applyNumberFormat="1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189" fontId="4" fillId="0" borderId="44" xfId="90" applyNumberFormat="1" applyFont="1" applyBorder="1" applyAlignment="1">
      <alignment horizontal="center" vertical="center" wrapText="1"/>
    </xf>
    <xf numFmtId="189" fontId="4" fillId="0" borderId="45" xfId="90" applyNumberFormat="1" applyFont="1" applyBorder="1" applyAlignment="1">
      <alignment horizontal="center" vertical="center" wrapText="1"/>
    </xf>
    <xf numFmtId="189" fontId="4" fillId="0" borderId="52" xfId="9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3" fontId="2" fillId="0" borderId="13" xfId="90" applyFont="1" applyBorder="1" applyAlignment="1">
      <alignment horizontal="center"/>
    </xf>
    <xf numFmtId="43" fontId="2" fillId="0" borderId="16" xfId="90" applyFont="1" applyBorder="1" applyAlignment="1">
      <alignment horizontal="center"/>
    </xf>
    <xf numFmtId="43" fontId="2" fillId="0" borderId="15" xfId="90" applyFont="1" applyBorder="1" applyAlignment="1">
      <alignment horizontal="center"/>
    </xf>
    <xf numFmtId="43" fontId="2" fillId="0" borderId="50" xfId="90" applyFont="1" applyBorder="1" applyAlignment="1">
      <alignment horizontal="center"/>
    </xf>
    <xf numFmtId="43" fontId="2" fillId="0" borderId="51" xfId="90" applyFont="1" applyBorder="1" applyAlignment="1">
      <alignment horizontal="center"/>
    </xf>
    <xf numFmtId="43" fontId="2" fillId="0" borderId="26" xfId="90" applyFont="1" applyBorder="1" applyAlignment="1">
      <alignment horizontal="center"/>
    </xf>
    <xf numFmtId="43" fontId="2" fillId="0" borderId="62" xfId="90" applyFont="1" applyBorder="1" applyAlignment="1">
      <alignment horizontal="center"/>
    </xf>
    <xf numFmtId="43" fontId="2" fillId="0" borderId="53" xfId="90" applyFont="1" applyBorder="1" applyAlignment="1">
      <alignment horizontal="center"/>
    </xf>
    <xf numFmtId="43" fontId="2" fillId="0" borderId="54" xfId="9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189" fontId="2" fillId="0" borderId="57" xfId="90" applyNumberFormat="1" applyFont="1" applyBorder="1" applyAlignment="1">
      <alignment horizontal="center"/>
    </xf>
    <xf numFmtId="189" fontId="2" fillId="0" borderId="58" xfId="90" applyNumberFormat="1" applyFont="1" applyBorder="1" applyAlignment="1">
      <alignment horizontal="center"/>
    </xf>
    <xf numFmtId="189" fontId="2" fillId="0" borderId="59" xfId="90" applyNumberFormat="1" applyFont="1" applyBorder="1" applyAlignment="1">
      <alignment horizontal="center"/>
    </xf>
    <xf numFmtId="0" fontId="5" fillId="0" borderId="57" xfId="0" applyFont="1" applyBorder="1" applyAlignment="1">
      <alignment horizontal="left"/>
    </xf>
    <xf numFmtId="0" fontId="5" fillId="0" borderId="58" xfId="0" applyFont="1" applyBorder="1" applyAlignment="1">
      <alignment horizontal="left"/>
    </xf>
    <xf numFmtId="0" fontId="5" fillId="0" borderId="59" xfId="0" applyFont="1" applyBorder="1" applyAlignment="1">
      <alignment horizontal="left"/>
    </xf>
    <xf numFmtId="0" fontId="49" fillId="0" borderId="70" xfId="91" applyFont="1" applyFill="1" applyBorder="1" applyAlignment="1" applyProtection="1">
      <alignment horizontal="center" vertical="center"/>
      <protection hidden="1"/>
    </xf>
    <xf numFmtId="0" fontId="49" fillId="0" borderId="71" xfId="91" applyFont="1" applyFill="1" applyBorder="1" applyAlignment="1" applyProtection="1">
      <alignment horizontal="center" vertical="center"/>
      <protection hidden="1"/>
    </xf>
    <xf numFmtId="0" fontId="33" fillId="0" borderId="0" xfId="9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</xf>
    <xf numFmtId="0" fontId="48" fillId="0" borderId="0" xfId="91" applyFont="1" applyFill="1" applyAlignment="1" applyProtection="1">
      <alignment horizontal="center"/>
      <protection locked="0"/>
    </xf>
    <xf numFmtId="0" fontId="35" fillId="0" borderId="34" xfId="91" applyFont="1" applyFill="1" applyBorder="1" applyAlignment="1" applyProtection="1">
      <alignment horizontal="center" vertical="top"/>
      <protection hidden="1"/>
    </xf>
    <xf numFmtId="0" fontId="35" fillId="0" borderId="32" xfId="91" applyFont="1" applyFill="1" applyBorder="1" applyAlignment="1" applyProtection="1">
      <alignment horizontal="center" vertical="top"/>
      <protection hidden="1"/>
    </xf>
    <xf numFmtId="0" fontId="35" fillId="0" borderId="67" xfId="91" applyFont="1" applyFill="1" applyBorder="1" applyAlignment="1" applyProtection="1">
      <alignment horizontal="center" vertical="top"/>
      <protection hidden="1"/>
    </xf>
    <xf numFmtId="43" fontId="35" fillId="24" borderId="31" xfId="91" applyNumberFormat="1" applyFont="1" applyFill="1" applyBorder="1" applyAlignment="1" applyProtection="1">
      <alignment horizontal="left"/>
      <protection locked="0" hidden="1"/>
    </xf>
    <xf numFmtId="0" fontId="28" fillId="24" borderId="31" xfId="77" applyFill="1" applyBorder="1" applyAlignment="1" applyProtection="1">
      <alignment horizontal="left"/>
      <protection locked="0" hidden="1"/>
    </xf>
    <xf numFmtId="0" fontId="28" fillId="24" borderId="35" xfId="77" applyFill="1" applyBorder="1" applyAlignment="1" applyProtection="1">
      <alignment horizontal="left"/>
      <protection locked="0" hidden="1"/>
    </xf>
    <xf numFmtId="43" fontId="35" fillId="0" borderId="0" xfId="91" applyNumberFormat="1" applyFont="1" applyFill="1" applyBorder="1" applyAlignment="1" applyProtection="1">
      <alignment horizontal="center"/>
      <protection hidden="1"/>
    </xf>
    <xf numFmtId="0" fontId="35" fillId="0" borderId="0" xfId="91" applyFont="1" applyFill="1" applyBorder="1" applyAlignment="1" applyProtection="1">
      <alignment horizontal="center"/>
      <protection hidden="1"/>
    </xf>
    <xf numFmtId="0" fontId="35" fillId="0" borderId="29" xfId="91" applyFont="1" applyFill="1" applyBorder="1" applyAlignment="1" applyProtection="1">
      <alignment horizontal="center"/>
      <protection hidden="1"/>
    </xf>
    <xf numFmtId="188" fontId="35" fillId="0" borderId="0" xfId="91" applyNumberFormat="1" applyFont="1" applyFill="1" applyBorder="1" applyAlignment="1" applyProtection="1">
      <alignment horizontal="center"/>
      <protection hidden="1"/>
    </xf>
    <xf numFmtId="188" fontId="35" fillId="0" borderId="29" xfId="91" applyNumberFormat="1" applyFont="1" applyFill="1" applyBorder="1" applyAlignment="1" applyProtection="1">
      <alignment horizontal="center"/>
      <protection hidden="1"/>
    </xf>
    <xf numFmtId="188" fontId="35" fillId="0" borderId="33" xfId="91" applyNumberFormat="1" applyFont="1" applyFill="1" applyBorder="1" applyAlignment="1" applyProtection="1">
      <alignment horizontal="center"/>
      <protection hidden="1"/>
    </xf>
    <xf numFmtId="188" fontId="35" fillId="0" borderId="66" xfId="91" applyNumberFormat="1" applyFont="1" applyFill="1" applyBorder="1" applyAlignment="1" applyProtection="1">
      <alignment horizontal="center"/>
      <protection hidden="1"/>
    </xf>
    <xf numFmtId="0" fontId="35" fillId="0" borderId="35" xfId="91" applyFont="1" applyFill="1" applyBorder="1" applyAlignment="1" applyProtection="1">
      <alignment horizontal="center"/>
      <protection hidden="1"/>
    </xf>
    <xf numFmtId="0" fontId="35" fillId="0" borderId="66" xfId="91" applyFont="1" applyFill="1" applyBorder="1" applyAlignment="1" applyProtection="1">
      <alignment horizontal="center"/>
      <protection hidden="1"/>
    </xf>
    <xf numFmtId="0" fontId="35" fillId="0" borderId="61" xfId="91" applyFont="1" applyFill="1" applyBorder="1" applyAlignment="1" applyProtection="1">
      <alignment horizontal="center"/>
      <protection hidden="1"/>
    </xf>
    <xf numFmtId="0" fontId="34" fillId="0" borderId="34" xfId="91" applyFont="1" applyFill="1" applyBorder="1" applyAlignment="1" applyProtection="1">
      <alignment horizontal="center" vertical="center"/>
      <protection hidden="1"/>
    </xf>
    <xf numFmtId="0" fontId="34" fillId="0" borderId="31" xfId="91" applyFont="1" applyFill="1" applyBorder="1" applyAlignment="1" applyProtection="1">
      <alignment horizontal="center" vertical="center"/>
      <protection hidden="1"/>
    </xf>
    <xf numFmtId="0" fontId="34" fillId="0" borderId="35" xfId="91" applyFont="1" applyFill="1" applyBorder="1" applyAlignment="1" applyProtection="1">
      <alignment horizontal="center" vertical="center"/>
      <protection hidden="1"/>
    </xf>
    <xf numFmtId="0" fontId="34" fillId="0" borderId="67" xfId="91" applyFont="1" applyFill="1" applyBorder="1" applyAlignment="1" applyProtection="1">
      <alignment horizontal="center" vertical="center"/>
      <protection hidden="1"/>
    </xf>
    <xf numFmtId="0" fontId="34" fillId="0" borderId="33" xfId="91" applyFont="1" applyFill="1" applyBorder="1" applyAlignment="1" applyProtection="1">
      <alignment horizontal="center" vertical="center"/>
      <protection hidden="1"/>
    </xf>
    <xf numFmtId="0" fontId="34" fillId="0" borderId="66" xfId="91" applyFont="1" applyFill="1" applyBorder="1" applyAlignment="1" applyProtection="1">
      <alignment horizontal="center" vertical="center"/>
      <protection hidden="1"/>
    </xf>
    <xf numFmtId="0" fontId="35" fillId="0" borderId="34" xfId="91" applyFont="1" applyFill="1" applyBorder="1" applyAlignment="1" applyProtection="1">
      <alignment horizontal="center" vertical="center"/>
      <protection hidden="1"/>
    </xf>
    <xf numFmtId="0" fontId="35" fillId="0" borderId="31" xfId="91" applyFont="1" applyFill="1" applyBorder="1" applyAlignment="1" applyProtection="1">
      <alignment horizontal="center" vertical="center"/>
      <protection hidden="1"/>
    </xf>
    <xf numFmtId="0" fontId="35" fillId="0" borderId="32" xfId="91" applyFont="1" applyFill="1" applyBorder="1" applyAlignment="1" applyProtection="1">
      <alignment horizontal="center" vertical="center"/>
      <protection hidden="1"/>
    </xf>
    <xf numFmtId="0" fontId="35" fillId="0" borderId="0" xfId="91" applyFont="1" applyFill="1" applyBorder="1" applyAlignment="1" applyProtection="1">
      <alignment horizontal="center" vertical="center"/>
      <protection hidden="1"/>
    </xf>
    <xf numFmtId="0" fontId="35" fillId="0" borderId="67" xfId="91" applyFont="1" applyFill="1" applyBorder="1" applyAlignment="1" applyProtection="1">
      <alignment horizontal="center" vertical="center"/>
      <protection hidden="1"/>
    </xf>
    <xf numFmtId="0" fontId="35" fillId="0" borderId="33" xfId="91" applyFont="1" applyFill="1" applyBorder="1" applyAlignment="1" applyProtection="1">
      <alignment horizontal="center" vertical="center"/>
      <protection hidden="1"/>
    </xf>
    <xf numFmtId="0" fontId="40" fillId="0" borderId="31" xfId="91" applyFont="1" applyFill="1" applyBorder="1" applyAlignment="1" applyProtection="1">
      <alignment horizontal="center" vertical="center"/>
      <protection hidden="1"/>
    </xf>
    <xf numFmtId="0" fontId="41" fillId="0" borderId="0" xfId="91" applyFont="1" applyFill="1" applyBorder="1" applyAlignment="1" applyProtection="1">
      <alignment horizontal="center" vertical="center"/>
      <protection hidden="1"/>
    </xf>
    <xf numFmtId="0" fontId="41" fillId="0" borderId="33" xfId="91" applyFont="1" applyFill="1" applyBorder="1" applyAlignment="1" applyProtection="1">
      <alignment horizontal="center" vertical="center"/>
      <protection hidden="1"/>
    </xf>
    <xf numFmtId="0" fontId="39" fillId="0" borderId="31" xfId="91" applyFont="1" applyFill="1" applyBorder="1" applyAlignment="1" applyProtection="1">
      <alignment horizontal="center" vertical="center"/>
      <protection hidden="1"/>
    </xf>
    <xf numFmtId="0" fontId="35" fillId="0" borderId="32" xfId="91" applyFont="1" applyFill="1" applyBorder="1" applyAlignment="1" applyProtection="1">
      <alignment horizontal="center"/>
      <protection hidden="1"/>
    </xf>
    <xf numFmtId="0" fontId="35" fillId="0" borderId="67" xfId="91" applyFont="1" applyFill="1" applyBorder="1" applyAlignment="1" applyProtection="1">
      <alignment horizontal="center"/>
      <protection hidden="1"/>
    </xf>
    <xf numFmtId="0" fontId="35" fillId="0" borderId="0" xfId="91" applyFont="1" applyFill="1" applyBorder="1" applyAlignment="1" applyProtection="1">
      <alignment horizontal="left"/>
      <protection hidden="1"/>
    </xf>
    <xf numFmtId="0" fontId="35" fillId="0" borderId="33" xfId="91" applyFont="1" applyFill="1" applyBorder="1" applyAlignment="1" applyProtection="1">
      <alignment horizontal="left"/>
      <protection hidden="1"/>
    </xf>
    <xf numFmtId="0" fontId="34" fillId="0" borderId="68" xfId="91" applyFont="1" applyFill="1" applyBorder="1" applyAlignment="1" applyProtection="1">
      <alignment horizontal="center" vertical="center"/>
      <protection hidden="1"/>
    </xf>
    <xf numFmtId="0" fontId="34" fillId="0" borderId="27" xfId="91" applyFont="1" applyFill="1" applyBorder="1" applyAlignment="1" applyProtection="1">
      <alignment horizontal="center" vertical="center"/>
      <protection hidden="1"/>
    </xf>
    <xf numFmtId="0" fontId="34" fillId="0" borderId="69" xfId="91" applyFont="1" applyFill="1" applyBorder="1" applyAlignment="1" applyProtection="1">
      <alignment horizontal="center" vertical="center"/>
      <protection hidden="1"/>
    </xf>
    <xf numFmtId="0" fontId="34" fillId="0" borderId="28" xfId="91" applyFont="1" applyFill="1" applyBorder="1" applyAlignment="1" applyProtection="1">
      <alignment horizontal="center" vertical="center"/>
      <protection hidden="1"/>
    </xf>
  </cellXfs>
  <cellStyles count="93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40% - Accent1" xfId="13" xr:uid="{00000000-0005-0000-0000-00000C000000}"/>
    <cellStyle name="40% - Accent1 2" xfId="14" xr:uid="{00000000-0005-0000-0000-00000D000000}"/>
    <cellStyle name="40% - Accent2" xfId="15" xr:uid="{00000000-0005-0000-0000-00000E000000}"/>
    <cellStyle name="40% - Accent2 2" xfId="16" xr:uid="{00000000-0005-0000-0000-00000F000000}"/>
    <cellStyle name="40% - Accent3" xfId="17" xr:uid="{00000000-0005-0000-0000-000010000000}"/>
    <cellStyle name="40% - Accent3 2" xfId="18" xr:uid="{00000000-0005-0000-0000-000011000000}"/>
    <cellStyle name="40% - Accent4" xfId="19" xr:uid="{00000000-0005-0000-0000-000012000000}"/>
    <cellStyle name="40% - Accent4 2" xfId="20" xr:uid="{00000000-0005-0000-0000-000013000000}"/>
    <cellStyle name="40% - Accent5" xfId="21" xr:uid="{00000000-0005-0000-0000-000014000000}"/>
    <cellStyle name="40% - Accent5 2" xfId="22" xr:uid="{00000000-0005-0000-0000-000015000000}"/>
    <cellStyle name="40% - Accent6" xfId="23" xr:uid="{00000000-0005-0000-0000-000016000000}"/>
    <cellStyle name="40% - Accent6 2" xfId="24" xr:uid="{00000000-0005-0000-0000-000017000000}"/>
    <cellStyle name="60% - Accent1" xfId="25" xr:uid="{00000000-0005-0000-0000-000018000000}"/>
    <cellStyle name="60% - Accent1 2" xfId="26" xr:uid="{00000000-0005-0000-0000-000019000000}"/>
    <cellStyle name="60% - Accent2" xfId="27" xr:uid="{00000000-0005-0000-0000-00001A000000}"/>
    <cellStyle name="60% - Accent2 2" xfId="28" xr:uid="{00000000-0005-0000-0000-00001B000000}"/>
    <cellStyle name="60% - Accent3" xfId="29" xr:uid="{00000000-0005-0000-0000-00001C000000}"/>
    <cellStyle name="60% - Accent3 2" xfId="30" xr:uid="{00000000-0005-0000-0000-00001D000000}"/>
    <cellStyle name="60% - Accent4" xfId="31" xr:uid="{00000000-0005-0000-0000-00001E000000}"/>
    <cellStyle name="60% - Accent4 2" xfId="32" xr:uid="{00000000-0005-0000-0000-00001F000000}"/>
    <cellStyle name="60% - Accent5" xfId="33" xr:uid="{00000000-0005-0000-0000-000020000000}"/>
    <cellStyle name="60% - Accent5 2" xfId="34" xr:uid="{00000000-0005-0000-0000-000021000000}"/>
    <cellStyle name="60% - Accent6" xfId="35" xr:uid="{00000000-0005-0000-0000-000022000000}"/>
    <cellStyle name="60% - Accent6 2" xfId="36" xr:uid="{00000000-0005-0000-0000-000023000000}"/>
    <cellStyle name="Accent1" xfId="37" xr:uid="{00000000-0005-0000-0000-000024000000}"/>
    <cellStyle name="Accent1 2" xfId="38" xr:uid="{00000000-0005-0000-0000-000025000000}"/>
    <cellStyle name="Accent2" xfId="39" xr:uid="{00000000-0005-0000-0000-000026000000}"/>
    <cellStyle name="Accent2 2" xfId="40" xr:uid="{00000000-0005-0000-0000-000027000000}"/>
    <cellStyle name="Accent3" xfId="41" xr:uid="{00000000-0005-0000-0000-000028000000}"/>
    <cellStyle name="Accent3 2" xfId="42" xr:uid="{00000000-0005-0000-0000-000029000000}"/>
    <cellStyle name="Accent4" xfId="43" xr:uid="{00000000-0005-0000-0000-00002A000000}"/>
    <cellStyle name="Accent4 2" xfId="44" xr:uid="{00000000-0005-0000-0000-00002B000000}"/>
    <cellStyle name="Accent5" xfId="45" xr:uid="{00000000-0005-0000-0000-00002C000000}"/>
    <cellStyle name="Accent5 2" xfId="46" xr:uid="{00000000-0005-0000-0000-00002D000000}"/>
    <cellStyle name="Accent6" xfId="47" xr:uid="{00000000-0005-0000-0000-00002E000000}"/>
    <cellStyle name="Accent6 2" xfId="48" xr:uid="{00000000-0005-0000-0000-00002F000000}"/>
    <cellStyle name="Bad" xfId="49" xr:uid="{00000000-0005-0000-0000-000030000000}"/>
    <cellStyle name="Bad 2" xfId="50" xr:uid="{00000000-0005-0000-0000-000031000000}"/>
    <cellStyle name="Calculation" xfId="51" xr:uid="{00000000-0005-0000-0000-000032000000}"/>
    <cellStyle name="Calculation 2" xfId="52" xr:uid="{00000000-0005-0000-0000-000033000000}"/>
    <cellStyle name="Check Cell" xfId="53" xr:uid="{00000000-0005-0000-0000-000034000000}"/>
    <cellStyle name="Check Cell 2" xfId="54" xr:uid="{00000000-0005-0000-0000-000035000000}"/>
    <cellStyle name="Comma 2" xfId="55" xr:uid="{00000000-0005-0000-0000-000037000000}"/>
    <cellStyle name="Comma 3" xfId="56" xr:uid="{00000000-0005-0000-0000-000038000000}"/>
    <cellStyle name="Comma 3 2" xfId="57" xr:uid="{00000000-0005-0000-0000-000039000000}"/>
    <cellStyle name="Explanatory Text" xfId="58" xr:uid="{00000000-0005-0000-0000-00003A000000}"/>
    <cellStyle name="Explanatory Text 2" xfId="59" xr:uid="{00000000-0005-0000-0000-00003B000000}"/>
    <cellStyle name="Good" xfId="60" xr:uid="{00000000-0005-0000-0000-00003C000000}"/>
    <cellStyle name="Good 2" xfId="61" xr:uid="{00000000-0005-0000-0000-00003D000000}"/>
    <cellStyle name="Heading 1" xfId="62" xr:uid="{00000000-0005-0000-0000-00003E000000}"/>
    <cellStyle name="Heading 1 2" xfId="63" xr:uid="{00000000-0005-0000-0000-00003F000000}"/>
    <cellStyle name="Heading 2" xfId="64" xr:uid="{00000000-0005-0000-0000-000040000000}"/>
    <cellStyle name="Heading 2 2" xfId="65" xr:uid="{00000000-0005-0000-0000-000041000000}"/>
    <cellStyle name="Heading 3" xfId="66" xr:uid="{00000000-0005-0000-0000-000042000000}"/>
    <cellStyle name="Heading 3 2" xfId="67" xr:uid="{00000000-0005-0000-0000-000043000000}"/>
    <cellStyle name="Heading 4" xfId="68" xr:uid="{00000000-0005-0000-0000-000044000000}"/>
    <cellStyle name="Heading 4 2" xfId="69" xr:uid="{00000000-0005-0000-0000-000045000000}"/>
    <cellStyle name="Hyperlink 2" xfId="70" xr:uid="{00000000-0005-0000-0000-000046000000}"/>
    <cellStyle name="Input" xfId="71" xr:uid="{00000000-0005-0000-0000-000047000000}"/>
    <cellStyle name="Input 2" xfId="72" xr:uid="{00000000-0005-0000-0000-000048000000}"/>
    <cellStyle name="Linked Cell" xfId="73" xr:uid="{00000000-0005-0000-0000-000049000000}"/>
    <cellStyle name="Linked Cell 2" xfId="74" xr:uid="{00000000-0005-0000-0000-00004A000000}"/>
    <cellStyle name="Neutral" xfId="75" xr:uid="{00000000-0005-0000-0000-00004B000000}"/>
    <cellStyle name="Neutral 2" xfId="76" xr:uid="{00000000-0005-0000-0000-00004C000000}"/>
    <cellStyle name="Normal 2" xfId="77" xr:uid="{00000000-0005-0000-0000-00004E000000}"/>
    <cellStyle name="Normal 3" xfId="78" xr:uid="{00000000-0005-0000-0000-00004F000000}"/>
    <cellStyle name="Note" xfId="79" xr:uid="{00000000-0005-0000-0000-000050000000}"/>
    <cellStyle name="Note 2" xfId="80" xr:uid="{00000000-0005-0000-0000-000051000000}"/>
    <cellStyle name="Output" xfId="81" xr:uid="{00000000-0005-0000-0000-000052000000}"/>
    <cellStyle name="Output 2" xfId="82" xr:uid="{00000000-0005-0000-0000-000053000000}"/>
    <cellStyle name="Percent 2" xfId="83" xr:uid="{00000000-0005-0000-0000-000054000000}"/>
    <cellStyle name="Title" xfId="84" xr:uid="{00000000-0005-0000-0000-000055000000}"/>
    <cellStyle name="Title 2" xfId="85" xr:uid="{00000000-0005-0000-0000-000056000000}"/>
    <cellStyle name="Total" xfId="86" xr:uid="{00000000-0005-0000-0000-000057000000}"/>
    <cellStyle name="Total 2" xfId="87" xr:uid="{00000000-0005-0000-0000-000058000000}"/>
    <cellStyle name="Warning Text" xfId="88" xr:uid="{00000000-0005-0000-0000-000059000000}"/>
    <cellStyle name="Warning Text 2" xfId="89" xr:uid="{00000000-0005-0000-0000-00005A000000}"/>
    <cellStyle name="จุลภาค" xfId="90" builtinId="3"/>
    <cellStyle name="ปกติ" xfId="0" builtinId="0"/>
    <cellStyle name="ปกติ_ตัวอย่างการคำนวณ FACTOR F" xfId="91" xr:uid="{00000000-0005-0000-0000-00005B000000}"/>
    <cellStyle name="ปกติ_ปร.4" xfId="92" xr:uid="{00000000-0005-0000-0000-00005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</xdr:row>
      <xdr:rowOff>9525</xdr:rowOff>
    </xdr:from>
    <xdr:to>
      <xdr:col>2</xdr:col>
      <xdr:colOff>0</xdr:colOff>
      <xdr:row>26</xdr:row>
      <xdr:rowOff>38100</xdr:rowOff>
    </xdr:to>
    <xdr:sp macro="" textlink="">
      <xdr:nvSpPr>
        <xdr:cNvPr id="2" name="วงเล็บปีกกาซ้า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475" y="5895975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24</xdr:row>
      <xdr:rowOff>28575</xdr:rowOff>
    </xdr:from>
    <xdr:to>
      <xdr:col>9</xdr:col>
      <xdr:colOff>142875</xdr:colOff>
      <xdr:row>26</xdr:row>
      <xdr:rowOff>28575</xdr:rowOff>
    </xdr:to>
    <xdr:sp macro="" textlink="">
      <xdr:nvSpPr>
        <xdr:cNvPr id="3" name="วงเล็บปีกกาขวา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991100" y="5915025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</xdr:col>
      <xdr:colOff>142875</xdr:colOff>
      <xdr:row>24</xdr:row>
      <xdr:rowOff>9525</xdr:rowOff>
    </xdr:from>
    <xdr:to>
      <xdr:col>2</xdr:col>
      <xdr:colOff>0</xdr:colOff>
      <xdr:row>26</xdr:row>
      <xdr:rowOff>38100</xdr:rowOff>
    </xdr:to>
    <xdr:sp macro="" textlink="">
      <xdr:nvSpPr>
        <xdr:cNvPr id="7" name="วงเล็บปีกกาซ้าย 1">
          <a:extLst>
            <a:ext uri="{FF2B5EF4-FFF2-40B4-BE49-F238E27FC236}">
              <a16:creationId xmlns:a16="http://schemas.microsoft.com/office/drawing/2014/main" id="{ED6D1C5C-069A-4905-AF6F-FD7C42CEBF31}"/>
            </a:ext>
          </a:extLst>
        </xdr:cNvPr>
        <xdr:cNvSpPr/>
      </xdr:nvSpPr>
      <xdr:spPr>
        <a:xfrm>
          <a:off x="752475" y="5924550"/>
          <a:ext cx="133350" cy="56197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9</xdr:col>
      <xdr:colOff>57150</xdr:colOff>
      <xdr:row>24</xdr:row>
      <xdr:rowOff>28575</xdr:rowOff>
    </xdr:from>
    <xdr:to>
      <xdr:col>9</xdr:col>
      <xdr:colOff>142875</xdr:colOff>
      <xdr:row>26</xdr:row>
      <xdr:rowOff>28575</xdr:rowOff>
    </xdr:to>
    <xdr:sp macro="" textlink="">
      <xdr:nvSpPr>
        <xdr:cNvPr id="8" name="วงเล็บปีกกาขวา 2">
          <a:extLst>
            <a:ext uri="{FF2B5EF4-FFF2-40B4-BE49-F238E27FC236}">
              <a16:creationId xmlns:a16="http://schemas.microsoft.com/office/drawing/2014/main" id="{F061BAE2-6055-405B-982B-7C38B19BF27F}"/>
            </a:ext>
          </a:extLst>
        </xdr:cNvPr>
        <xdr:cNvSpPr/>
      </xdr:nvSpPr>
      <xdr:spPr>
        <a:xfrm>
          <a:off x="4991100" y="5943600"/>
          <a:ext cx="85725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50"/>
  <sheetViews>
    <sheetView showGridLines="0" tabSelected="1" view="pageBreakPreview" topLeftCell="A43" zoomScale="85" zoomScaleNormal="70" zoomScaleSheetLayoutView="85" workbookViewId="0">
      <selection activeCell="B4" sqref="B4:H4"/>
    </sheetView>
  </sheetViews>
  <sheetFormatPr defaultColWidth="9.109375" defaultRowHeight="18" x14ac:dyDescent="0.35"/>
  <cols>
    <col min="1" max="1" width="6.5546875" style="11" customWidth="1"/>
    <col min="2" max="2" width="5.33203125" style="11" customWidth="1"/>
    <col min="3" max="3" width="2.33203125" style="10" customWidth="1"/>
    <col min="4" max="4" width="6.88671875" style="10" customWidth="1"/>
    <col min="5" max="5" width="33.33203125" style="10" customWidth="1"/>
    <col min="6" max="6" width="9.5546875" style="12" customWidth="1"/>
    <col min="7" max="7" width="6.88671875" style="10" customWidth="1"/>
    <col min="8" max="8" width="11.6640625" style="44" customWidth="1"/>
    <col min="9" max="9" width="12.44140625" style="44" bestFit="1" customWidth="1"/>
    <col min="10" max="10" width="11.6640625" style="45" customWidth="1"/>
    <col min="11" max="11" width="12.44140625" style="44" bestFit="1" customWidth="1"/>
    <col min="12" max="12" width="13.109375" style="44" customWidth="1"/>
    <col min="13" max="13" width="8.5546875" style="10" bestFit="1" customWidth="1"/>
    <col min="14" max="14" width="2.88671875" style="10" customWidth="1"/>
    <col min="15" max="16384" width="9.109375" style="10"/>
  </cols>
  <sheetData>
    <row r="1" spans="1:13" ht="13.95" customHeight="1" x14ac:dyDescent="0.35">
      <c r="A1" s="134"/>
      <c r="B1" s="134"/>
      <c r="L1" s="139" t="s">
        <v>111</v>
      </c>
    </row>
    <row r="2" spans="1:13" s="138" customFormat="1" ht="19.95" customHeight="1" x14ac:dyDescent="0.25">
      <c r="A2" s="232" t="s">
        <v>24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3" ht="18.75" customHeight="1" x14ac:dyDescent="0.35">
      <c r="A3" s="233" t="s">
        <v>67</v>
      </c>
      <c r="B3" s="233"/>
      <c r="C3" s="233"/>
      <c r="D3" s="233"/>
      <c r="E3" s="243" t="s">
        <v>133</v>
      </c>
      <c r="F3" s="243"/>
      <c r="G3" s="243"/>
      <c r="H3" s="243"/>
      <c r="I3" s="243"/>
      <c r="J3" s="243"/>
      <c r="K3" s="243"/>
      <c r="L3" s="243"/>
      <c r="M3" s="243"/>
    </row>
    <row r="4" spans="1:13" ht="18.75" customHeight="1" x14ac:dyDescent="0.35">
      <c r="A4" s="211" t="s">
        <v>66</v>
      </c>
      <c r="B4" s="246" t="s">
        <v>131</v>
      </c>
      <c r="C4" s="246"/>
      <c r="D4" s="246"/>
      <c r="E4" s="246"/>
      <c r="F4" s="246"/>
      <c r="G4" s="246"/>
      <c r="H4" s="246"/>
      <c r="I4" s="212" t="s">
        <v>132</v>
      </c>
      <c r="J4" s="246" t="s">
        <v>51</v>
      </c>
      <c r="K4" s="246"/>
      <c r="L4" s="246"/>
      <c r="M4" s="246"/>
    </row>
    <row r="5" spans="1:13" ht="18.75" customHeight="1" x14ac:dyDescent="0.35">
      <c r="A5" s="236" t="s">
        <v>7</v>
      </c>
      <c r="B5" s="236"/>
      <c r="C5" s="236"/>
      <c r="D5" s="244"/>
      <c r="E5" s="244"/>
      <c r="F5" s="244"/>
      <c r="G5" s="244"/>
      <c r="H5" s="244"/>
      <c r="I5" s="219" t="s">
        <v>1</v>
      </c>
      <c r="J5" s="219"/>
      <c r="K5" s="242" t="s">
        <v>51</v>
      </c>
      <c r="L5" s="242"/>
      <c r="M5" s="242"/>
    </row>
    <row r="6" spans="1:13" ht="5.0999999999999996" customHeight="1" thickBot="1" x14ac:dyDescent="0.4">
      <c r="A6" s="247"/>
      <c r="B6" s="247"/>
      <c r="C6" s="247"/>
      <c r="D6" s="241"/>
      <c r="E6" s="241"/>
      <c r="F6" s="241"/>
      <c r="G6" s="241"/>
      <c r="H6" s="241"/>
      <c r="I6" s="220"/>
      <c r="J6" s="220"/>
      <c r="K6" s="245"/>
      <c r="L6" s="245"/>
      <c r="M6" s="245"/>
    </row>
    <row r="7" spans="1:13" ht="18.75" customHeight="1" thickTop="1" x14ac:dyDescent="0.35">
      <c r="A7" s="224" t="s">
        <v>2</v>
      </c>
      <c r="B7" s="226" t="s">
        <v>3</v>
      </c>
      <c r="C7" s="227"/>
      <c r="D7" s="227"/>
      <c r="E7" s="227"/>
      <c r="F7" s="237" t="s">
        <v>10</v>
      </c>
      <c r="G7" s="239" t="s">
        <v>16</v>
      </c>
      <c r="H7" s="234" t="s">
        <v>20</v>
      </c>
      <c r="I7" s="235"/>
      <c r="J7" s="234" t="s">
        <v>17</v>
      </c>
      <c r="K7" s="235"/>
      <c r="L7" s="248" t="s">
        <v>19</v>
      </c>
      <c r="M7" s="224" t="s">
        <v>4</v>
      </c>
    </row>
    <row r="8" spans="1:13" ht="18.75" customHeight="1" thickBot="1" x14ac:dyDescent="0.4">
      <c r="A8" s="225"/>
      <c r="B8" s="228"/>
      <c r="C8" s="229"/>
      <c r="D8" s="229"/>
      <c r="E8" s="229"/>
      <c r="F8" s="238"/>
      <c r="G8" s="240"/>
      <c r="H8" s="54" t="s">
        <v>25</v>
      </c>
      <c r="I8" s="54" t="s">
        <v>18</v>
      </c>
      <c r="J8" s="54" t="s">
        <v>25</v>
      </c>
      <c r="K8" s="54" t="s">
        <v>18</v>
      </c>
      <c r="L8" s="249"/>
      <c r="M8" s="225"/>
    </row>
    <row r="9" spans="1:13" s="81" customFormat="1" ht="18.75" customHeight="1" thickTop="1" x14ac:dyDescent="0.35">
      <c r="A9" s="90">
        <v>1</v>
      </c>
      <c r="B9" s="221" t="s">
        <v>76</v>
      </c>
      <c r="C9" s="222"/>
      <c r="D9" s="222"/>
      <c r="E9" s="223"/>
      <c r="F9" s="18"/>
      <c r="G9" s="16"/>
      <c r="H9" s="39"/>
      <c r="I9" s="40"/>
      <c r="J9" s="41"/>
      <c r="K9" s="40"/>
      <c r="L9" s="39"/>
      <c r="M9" s="17"/>
    </row>
    <row r="10" spans="1:13" s="81" customFormat="1" ht="18.75" customHeight="1" x14ac:dyDescent="0.35">
      <c r="A10" s="15"/>
      <c r="B10" s="89">
        <v>1.1000000000000001</v>
      </c>
      <c r="C10" s="230" t="s">
        <v>77</v>
      </c>
      <c r="D10" s="230"/>
      <c r="E10" s="231"/>
      <c r="F10" s="18">
        <v>135</v>
      </c>
      <c r="G10" s="16" t="s">
        <v>82</v>
      </c>
      <c r="H10" s="39">
        <v>0</v>
      </c>
      <c r="I10" s="40">
        <f>SUM(H10)*$F10</f>
        <v>0</v>
      </c>
      <c r="J10" s="41">
        <v>50</v>
      </c>
      <c r="K10" s="40">
        <f>SUM(J10)*$F10</f>
        <v>6750</v>
      </c>
      <c r="L10" s="39">
        <f>SUM(,I10,K10)</f>
        <v>6750</v>
      </c>
      <c r="M10" s="17"/>
    </row>
    <row r="11" spans="1:13" s="81" customFormat="1" ht="18.75" customHeight="1" x14ac:dyDescent="0.35">
      <c r="A11" s="15"/>
      <c r="B11" s="89">
        <v>1.2</v>
      </c>
      <c r="C11" s="230" t="s">
        <v>78</v>
      </c>
      <c r="D11" s="230"/>
      <c r="E11" s="231"/>
      <c r="F11" s="18">
        <v>135</v>
      </c>
      <c r="G11" s="16" t="s">
        <v>82</v>
      </c>
      <c r="H11" s="39">
        <v>0</v>
      </c>
      <c r="I11" s="40">
        <f>SUM(H11)*$F11</f>
        <v>0</v>
      </c>
      <c r="J11" s="41">
        <v>50</v>
      </c>
      <c r="K11" s="40">
        <f>SUM(J11)*$F11</f>
        <v>6750</v>
      </c>
      <c r="L11" s="39">
        <f>SUM(,I11,K11)</f>
        <v>6750</v>
      </c>
      <c r="M11" s="17"/>
    </row>
    <row r="12" spans="1:13" s="81" customFormat="1" ht="18.75" customHeight="1" x14ac:dyDescent="0.35">
      <c r="A12" s="15"/>
      <c r="B12" s="89">
        <v>1.3</v>
      </c>
      <c r="C12" s="230" t="s">
        <v>79</v>
      </c>
      <c r="D12" s="230"/>
      <c r="E12" s="231"/>
      <c r="F12" s="18">
        <v>97</v>
      </c>
      <c r="G12" s="16" t="s">
        <v>82</v>
      </c>
      <c r="H12" s="39">
        <v>0</v>
      </c>
      <c r="I12" s="40">
        <f>SUM(H12)*$F12</f>
        <v>0</v>
      </c>
      <c r="J12" s="41">
        <v>25</v>
      </c>
      <c r="K12" s="40">
        <f>SUM(J12)*$F12</f>
        <v>2425</v>
      </c>
      <c r="L12" s="39">
        <f>SUM(,I12,K12)</f>
        <v>2425</v>
      </c>
      <c r="M12" s="17"/>
    </row>
    <row r="13" spans="1:13" s="81" customFormat="1" ht="18.75" customHeight="1" x14ac:dyDescent="0.35">
      <c r="A13" s="15"/>
      <c r="B13" s="89">
        <v>1.4</v>
      </c>
      <c r="C13" s="230" t="s">
        <v>80</v>
      </c>
      <c r="D13" s="230"/>
      <c r="E13" s="231"/>
      <c r="F13" s="18">
        <v>1</v>
      </c>
      <c r="G13" s="16" t="s">
        <v>83</v>
      </c>
      <c r="H13" s="39">
        <v>0</v>
      </c>
      <c r="I13" s="40">
        <f>SUM(H13)*$F13</f>
        <v>0</v>
      </c>
      <c r="J13" s="41">
        <v>300</v>
      </c>
      <c r="K13" s="40">
        <f>SUM(J13)*$F13</f>
        <v>300</v>
      </c>
      <c r="L13" s="39">
        <f>SUM(,I13,K13)</f>
        <v>300</v>
      </c>
      <c r="M13" s="17"/>
    </row>
    <row r="14" spans="1:13" s="81" customFormat="1" ht="18.75" customHeight="1" x14ac:dyDescent="0.35">
      <c r="A14" s="15"/>
      <c r="B14" s="89">
        <v>1.5</v>
      </c>
      <c r="C14" s="230" t="s">
        <v>81</v>
      </c>
      <c r="D14" s="230"/>
      <c r="E14" s="231"/>
      <c r="F14" s="18">
        <v>12</v>
      </c>
      <c r="G14" s="16" t="s">
        <v>83</v>
      </c>
      <c r="H14" s="39">
        <v>0</v>
      </c>
      <c r="I14" s="40">
        <f>SUM(H14)*$F14</f>
        <v>0</v>
      </c>
      <c r="J14" s="41">
        <v>35</v>
      </c>
      <c r="K14" s="40">
        <f>SUM(J14)*$F14</f>
        <v>420</v>
      </c>
      <c r="L14" s="39">
        <f>SUM(,I14,K14)</f>
        <v>420</v>
      </c>
      <c r="M14" s="17"/>
    </row>
    <row r="15" spans="1:13" s="81" customFormat="1" ht="18.75" customHeight="1" x14ac:dyDescent="0.35">
      <c r="A15" s="15"/>
      <c r="B15" s="89"/>
      <c r="C15" s="230"/>
      <c r="D15" s="230"/>
      <c r="E15" s="231"/>
      <c r="F15" s="18"/>
      <c r="G15" s="16"/>
      <c r="H15" s="39"/>
      <c r="I15" s="40"/>
      <c r="J15" s="41"/>
      <c r="K15" s="40"/>
      <c r="L15" s="39"/>
      <c r="M15" s="17"/>
    </row>
    <row r="16" spans="1:13" s="81" customFormat="1" ht="18.75" customHeight="1" x14ac:dyDescent="0.35">
      <c r="A16" s="90">
        <v>2</v>
      </c>
      <c r="B16" s="221" t="s">
        <v>84</v>
      </c>
      <c r="C16" s="222"/>
      <c r="D16" s="222"/>
      <c r="E16" s="223"/>
      <c r="F16" s="18"/>
      <c r="G16" s="16"/>
      <c r="H16" s="39"/>
      <c r="I16" s="40"/>
      <c r="J16" s="41"/>
      <c r="K16" s="40"/>
      <c r="L16" s="39"/>
      <c r="M16" s="17"/>
    </row>
    <row r="17" spans="1:13" s="81" customFormat="1" ht="18.75" customHeight="1" x14ac:dyDescent="0.35">
      <c r="A17" s="15"/>
      <c r="B17" s="89">
        <v>2.1</v>
      </c>
      <c r="C17" s="230" t="s">
        <v>85</v>
      </c>
      <c r="D17" s="230"/>
      <c r="E17" s="231"/>
      <c r="F17" s="18">
        <v>47</v>
      </c>
      <c r="G17" s="16" t="s">
        <v>97</v>
      </c>
      <c r="H17" s="39">
        <v>2120</v>
      </c>
      <c r="I17" s="40">
        <f t="shared" ref="I17:I22" si="0">SUM(H17)*$F17</f>
        <v>99640</v>
      </c>
      <c r="J17" s="41">
        <v>981</v>
      </c>
      <c r="K17" s="40">
        <f t="shared" ref="K17:K22" si="1">SUM(J17)*$F17</f>
        <v>46107</v>
      </c>
      <c r="L17" s="39">
        <f t="shared" ref="L17:L22" si="2">SUM(,I17,K17)</f>
        <v>145747</v>
      </c>
      <c r="M17" s="17"/>
    </row>
    <row r="18" spans="1:13" s="81" customFormat="1" ht="18.75" customHeight="1" x14ac:dyDescent="0.35">
      <c r="A18" s="15"/>
      <c r="B18" s="89">
        <v>2.2000000000000002</v>
      </c>
      <c r="C18" s="230" t="s">
        <v>86</v>
      </c>
      <c r="D18" s="230"/>
      <c r="E18" s="231"/>
      <c r="F18" s="18">
        <v>30</v>
      </c>
      <c r="G18" s="16" t="s">
        <v>97</v>
      </c>
      <c r="H18" s="39">
        <v>665</v>
      </c>
      <c r="I18" s="40">
        <f t="shared" si="0"/>
        <v>19950</v>
      </c>
      <c r="J18" s="41">
        <v>308</v>
      </c>
      <c r="K18" s="40">
        <f t="shared" si="1"/>
        <v>9240</v>
      </c>
      <c r="L18" s="39">
        <f t="shared" si="2"/>
        <v>29190</v>
      </c>
      <c r="M18" s="17"/>
    </row>
    <row r="19" spans="1:13" s="81" customFormat="1" ht="18.75" customHeight="1" x14ac:dyDescent="0.35">
      <c r="A19" s="15"/>
      <c r="B19" s="89">
        <v>2.2999999999999998</v>
      </c>
      <c r="C19" s="230" t="s">
        <v>87</v>
      </c>
      <c r="D19" s="230"/>
      <c r="E19" s="231"/>
      <c r="F19" s="18">
        <v>108</v>
      </c>
      <c r="G19" s="16" t="s">
        <v>82</v>
      </c>
      <c r="H19" s="39">
        <v>0</v>
      </c>
      <c r="I19" s="40">
        <f t="shared" si="0"/>
        <v>0</v>
      </c>
      <c r="J19" s="41">
        <v>140</v>
      </c>
      <c r="K19" s="40">
        <f t="shared" si="1"/>
        <v>15120</v>
      </c>
      <c r="L19" s="39">
        <f t="shared" si="2"/>
        <v>15120</v>
      </c>
      <c r="M19" s="17"/>
    </row>
    <row r="20" spans="1:13" s="81" customFormat="1" ht="18.75" customHeight="1" x14ac:dyDescent="0.35">
      <c r="A20" s="15"/>
      <c r="B20" s="89">
        <v>2.4</v>
      </c>
      <c r="C20" s="230" t="s">
        <v>88</v>
      </c>
      <c r="D20" s="230"/>
      <c r="E20" s="231"/>
      <c r="F20" s="18">
        <v>27</v>
      </c>
      <c r="G20" s="16" t="s">
        <v>82</v>
      </c>
      <c r="H20" s="39">
        <v>1183</v>
      </c>
      <c r="I20" s="40">
        <f t="shared" si="0"/>
        <v>31941</v>
      </c>
      <c r="J20" s="41">
        <v>140</v>
      </c>
      <c r="K20" s="40">
        <f t="shared" si="1"/>
        <v>3780</v>
      </c>
      <c r="L20" s="39">
        <f t="shared" si="2"/>
        <v>35721</v>
      </c>
      <c r="M20" s="17"/>
    </row>
    <row r="21" spans="1:13" s="81" customFormat="1" ht="18.75" customHeight="1" x14ac:dyDescent="0.35">
      <c r="A21" s="15"/>
      <c r="B21" s="89">
        <v>2.5</v>
      </c>
      <c r="C21" s="230" t="s">
        <v>89</v>
      </c>
      <c r="D21" s="230"/>
      <c r="E21" s="231"/>
      <c r="F21" s="18">
        <v>184</v>
      </c>
      <c r="G21" s="16" t="s">
        <v>82</v>
      </c>
      <c r="H21" s="39">
        <v>40</v>
      </c>
      <c r="I21" s="40">
        <f t="shared" si="0"/>
        <v>7360</v>
      </c>
      <c r="J21" s="41">
        <v>35</v>
      </c>
      <c r="K21" s="40">
        <f t="shared" si="1"/>
        <v>6440</v>
      </c>
      <c r="L21" s="39">
        <f t="shared" si="2"/>
        <v>13800</v>
      </c>
      <c r="M21" s="17"/>
    </row>
    <row r="22" spans="1:13" s="81" customFormat="1" ht="18.75" customHeight="1" x14ac:dyDescent="0.35">
      <c r="A22" s="15"/>
      <c r="B22" s="89">
        <v>2.6</v>
      </c>
      <c r="C22" s="230" t="s">
        <v>90</v>
      </c>
      <c r="D22" s="230"/>
      <c r="E22" s="231"/>
      <c r="F22" s="18">
        <v>184</v>
      </c>
      <c r="G22" s="16" t="s">
        <v>82</v>
      </c>
      <c r="H22" s="39">
        <v>30</v>
      </c>
      <c r="I22" s="40">
        <f t="shared" si="0"/>
        <v>5520</v>
      </c>
      <c r="J22" s="41">
        <v>38</v>
      </c>
      <c r="K22" s="40">
        <f t="shared" si="1"/>
        <v>6992</v>
      </c>
      <c r="L22" s="39">
        <f t="shared" si="2"/>
        <v>12512</v>
      </c>
      <c r="M22" s="17"/>
    </row>
    <row r="23" spans="1:13" s="81" customFormat="1" ht="18.75" customHeight="1" x14ac:dyDescent="0.35">
      <c r="A23" s="15"/>
      <c r="B23" s="89">
        <v>2.7</v>
      </c>
      <c r="C23" s="230" t="s">
        <v>91</v>
      </c>
      <c r="D23" s="230"/>
      <c r="E23" s="231"/>
      <c r="F23" s="18">
        <v>135</v>
      </c>
      <c r="G23" s="16" t="s">
        <v>82</v>
      </c>
      <c r="H23" s="39">
        <v>30</v>
      </c>
      <c r="I23" s="40">
        <f t="shared" ref="I23:I28" si="3">SUM(H23)*$F23</f>
        <v>4050</v>
      </c>
      <c r="J23" s="41">
        <v>50</v>
      </c>
      <c r="K23" s="40">
        <f t="shared" ref="K23:K28" si="4">SUM(J23)*$F23</f>
        <v>6750</v>
      </c>
      <c r="L23" s="39">
        <f t="shared" ref="L23:L28" si="5">SUM(,I23,K23)</f>
        <v>10800</v>
      </c>
      <c r="M23" s="17"/>
    </row>
    <row r="24" spans="1:13" s="81" customFormat="1" ht="18.75" customHeight="1" x14ac:dyDescent="0.35">
      <c r="A24" s="15"/>
      <c r="B24" s="89">
        <v>2.8</v>
      </c>
      <c r="C24" s="230" t="s">
        <v>92</v>
      </c>
      <c r="D24" s="230"/>
      <c r="E24" s="231"/>
      <c r="F24" s="18">
        <v>51</v>
      </c>
      <c r="G24" s="16" t="s">
        <v>82</v>
      </c>
      <c r="H24" s="39">
        <v>292</v>
      </c>
      <c r="I24" s="40">
        <f t="shared" si="3"/>
        <v>14892</v>
      </c>
      <c r="J24" s="41">
        <v>75</v>
      </c>
      <c r="K24" s="40">
        <f t="shared" si="4"/>
        <v>3825</v>
      </c>
      <c r="L24" s="39">
        <f t="shared" si="5"/>
        <v>18717</v>
      </c>
      <c r="M24" s="17"/>
    </row>
    <row r="25" spans="1:13" s="81" customFormat="1" ht="18.75" customHeight="1" x14ac:dyDescent="0.35">
      <c r="A25" s="15"/>
      <c r="B25" s="89">
        <v>2.9</v>
      </c>
      <c r="C25" s="250" t="s">
        <v>93</v>
      </c>
      <c r="D25" s="250"/>
      <c r="E25" s="251"/>
      <c r="F25" s="18">
        <v>12</v>
      </c>
      <c r="G25" s="16" t="s">
        <v>83</v>
      </c>
      <c r="H25" s="39">
        <v>1875</v>
      </c>
      <c r="I25" s="40">
        <f t="shared" si="3"/>
        <v>22500</v>
      </c>
      <c r="J25" s="41">
        <v>150</v>
      </c>
      <c r="K25" s="40">
        <f t="shared" si="4"/>
        <v>1800</v>
      </c>
      <c r="L25" s="39">
        <f t="shared" si="5"/>
        <v>24300</v>
      </c>
      <c r="M25" s="17"/>
    </row>
    <row r="26" spans="1:13" s="81" customFormat="1" ht="18.75" customHeight="1" x14ac:dyDescent="0.35">
      <c r="A26" s="15"/>
      <c r="B26" s="120">
        <v>2.1</v>
      </c>
      <c r="C26" s="230" t="s">
        <v>94</v>
      </c>
      <c r="D26" s="230"/>
      <c r="E26" s="231"/>
      <c r="F26" s="18">
        <v>12</v>
      </c>
      <c r="G26" s="16" t="s">
        <v>98</v>
      </c>
      <c r="H26" s="39">
        <v>145</v>
      </c>
      <c r="I26" s="40">
        <f t="shared" si="3"/>
        <v>1740</v>
      </c>
      <c r="J26" s="41">
        <v>80</v>
      </c>
      <c r="K26" s="40">
        <f t="shared" si="4"/>
        <v>960</v>
      </c>
      <c r="L26" s="39">
        <f t="shared" si="5"/>
        <v>2700</v>
      </c>
      <c r="M26" s="17"/>
    </row>
    <row r="27" spans="1:13" s="81" customFormat="1" ht="18.75" customHeight="1" x14ac:dyDescent="0.35">
      <c r="A27" s="15"/>
      <c r="B27" s="120">
        <v>2.11</v>
      </c>
      <c r="C27" s="230" t="s">
        <v>95</v>
      </c>
      <c r="D27" s="230"/>
      <c r="E27" s="231"/>
      <c r="F27" s="18">
        <v>8</v>
      </c>
      <c r="G27" s="16" t="s">
        <v>98</v>
      </c>
      <c r="H27" s="39">
        <v>130</v>
      </c>
      <c r="I27" s="40">
        <f t="shared" si="3"/>
        <v>1040</v>
      </c>
      <c r="J27" s="41">
        <v>90</v>
      </c>
      <c r="K27" s="40">
        <f t="shared" si="4"/>
        <v>720</v>
      </c>
      <c r="L27" s="39">
        <f t="shared" si="5"/>
        <v>1760</v>
      </c>
      <c r="M27" s="17"/>
    </row>
    <row r="28" spans="1:13" s="81" customFormat="1" ht="18.75" customHeight="1" x14ac:dyDescent="0.35">
      <c r="A28" s="15"/>
      <c r="B28" s="120">
        <v>2.12</v>
      </c>
      <c r="C28" s="230" t="s">
        <v>96</v>
      </c>
      <c r="D28" s="230"/>
      <c r="E28" s="231"/>
      <c r="F28" s="18">
        <v>6</v>
      </c>
      <c r="G28" s="16" t="s">
        <v>98</v>
      </c>
      <c r="H28" s="39">
        <v>52</v>
      </c>
      <c r="I28" s="40">
        <f t="shared" si="3"/>
        <v>312</v>
      </c>
      <c r="J28" s="41">
        <v>80</v>
      </c>
      <c r="K28" s="40">
        <f t="shared" si="4"/>
        <v>480</v>
      </c>
      <c r="L28" s="39">
        <f t="shared" si="5"/>
        <v>792</v>
      </c>
      <c r="M28" s="17"/>
    </row>
    <row r="29" spans="1:13" s="81" customFormat="1" ht="18.75" customHeight="1" x14ac:dyDescent="0.35">
      <c r="A29" s="15"/>
      <c r="B29" s="252"/>
      <c r="C29" s="253"/>
      <c r="D29" s="253"/>
      <c r="E29" s="254"/>
      <c r="F29" s="18"/>
      <c r="G29" s="16"/>
      <c r="H29" s="39"/>
      <c r="I29" s="40"/>
      <c r="J29" s="41"/>
      <c r="K29" s="40"/>
      <c r="L29" s="39"/>
      <c r="M29" s="17"/>
    </row>
    <row r="30" spans="1:13" s="81" customFormat="1" ht="18.75" customHeight="1" x14ac:dyDescent="0.35">
      <c r="A30" s="125"/>
      <c r="B30" s="126"/>
      <c r="C30" s="126"/>
      <c r="D30" s="126"/>
      <c r="E30" s="126"/>
      <c r="F30" s="127"/>
      <c r="G30" s="125"/>
      <c r="H30" s="128"/>
      <c r="I30" s="129"/>
      <c r="J30" s="136" t="s">
        <v>112</v>
      </c>
      <c r="K30" s="129"/>
      <c r="L30" s="128"/>
      <c r="M30" s="130"/>
    </row>
    <row r="31" spans="1:13" s="81" customFormat="1" ht="18.75" customHeight="1" x14ac:dyDescent="0.35">
      <c r="A31" s="125"/>
      <c r="B31" s="126"/>
      <c r="C31" s="126"/>
      <c r="D31" s="126"/>
      <c r="E31" s="126"/>
      <c r="F31" s="127"/>
      <c r="G31" s="125"/>
      <c r="H31" s="128"/>
      <c r="I31" s="129"/>
      <c r="J31" s="129"/>
      <c r="K31" s="129"/>
      <c r="L31" s="137" t="s">
        <v>111</v>
      </c>
      <c r="M31" s="130"/>
    </row>
    <row r="32" spans="1:13" ht="21" x14ac:dyDescent="0.4">
      <c r="A32" s="255" t="s">
        <v>24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</row>
    <row r="33" spans="1:13" ht="18.75" customHeight="1" x14ac:dyDescent="0.35">
      <c r="A33" s="247" t="str">
        <f>A3</f>
        <v>งานปรับปรุง/ซ่อมแซม</v>
      </c>
      <c r="B33" s="247"/>
      <c r="C33" s="247"/>
      <c r="D33" s="247"/>
      <c r="E33" s="241" t="str">
        <f>E3</f>
        <v>อาคาร....</v>
      </c>
      <c r="F33" s="241"/>
      <c r="G33" s="241"/>
      <c r="H33" s="241"/>
      <c r="I33" s="241"/>
      <c r="J33" s="241"/>
      <c r="K33" s="241"/>
      <c r="L33" s="241"/>
      <c r="M33" s="241"/>
    </row>
    <row r="34" spans="1:13" ht="18.75" customHeight="1" x14ac:dyDescent="0.35">
      <c r="A34" s="87" t="str">
        <f>A4</f>
        <v>สถานที่</v>
      </c>
      <c r="B34" s="241" t="str">
        <f>B4</f>
        <v>โรงเรียน</v>
      </c>
      <c r="C34" s="241"/>
      <c r="D34" s="241"/>
      <c r="E34" s="241"/>
      <c r="F34" s="241"/>
      <c r="G34" s="241"/>
      <c r="H34" s="241"/>
      <c r="I34" s="55" t="str">
        <f>I4</f>
        <v>จังหวัด</v>
      </c>
      <c r="J34" s="153"/>
      <c r="K34" s="153"/>
      <c r="L34" s="153"/>
      <c r="M34" s="153"/>
    </row>
    <row r="35" spans="1:13" ht="5.0999999999999996" customHeight="1" thickBot="1" x14ac:dyDescent="0.4">
      <c r="A35" s="247"/>
      <c r="B35" s="247"/>
      <c r="C35" s="247"/>
      <c r="D35" s="241"/>
      <c r="E35" s="241"/>
      <c r="F35" s="241"/>
      <c r="G35" s="241"/>
      <c r="H35" s="241"/>
      <c r="I35" s="220"/>
      <c r="J35" s="220"/>
      <c r="K35" s="245"/>
      <c r="L35" s="245"/>
      <c r="M35" s="245"/>
    </row>
    <row r="36" spans="1:13" ht="18.75" customHeight="1" thickTop="1" x14ac:dyDescent="0.35">
      <c r="A36" s="224" t="s">
        <v>2</v>
      </c>
      <c r="B36" s="226" t="s">
        <v>3</v>
      </c>
      <c r="C36" s="227"/>
      <c r="D36" s="227"/>
      <c r="E36" s="227"/>
      <c r="F36" s="237" t="s">
        <v>10</v>
      </c>
      <c r="G36" s="239" t="s">
        <v>16</v>
      </c>
      <c r="H36" s="234" t="s">
        <v>20</v>
      </c>
      <c r="I36" s="235"/>
      <c r="J36" s="234" t="s">
        <v>17</v>
      </c>
      <c r="K36" s="235"/>
      <c r="L36" s="248" t="s">
        <v>19</v>
      </c>
      <c r="M36" s="224" t="s">
        <v>4</v>
      </c>
    </row>
    <row r="37" spans="1:13" ht="18.75" customHeight="1" thickBot="1" x14ac:dyDescent="0.4">
      <c r="A37" s="225"/>
      <c r="B37" s="228"/>
      <c r="C37" s="229"/>
      <c r="D37" s="229"/>
      <c r="E37" s="229"/>
      <c r="F37" s="238"/>
      <c r="G37" s="240"/>
      <c r="H37" s="54" t="s">
        <v>25</v>
      </c>
      <c r="I37" s="54" t="s">
        <v>18</v>
      </c>
      <c r="J37" s="54" t="s">
        <v>25</v>
      </c>
      <c r="K37" s="54" t="s">
        <v>18</v>
      </c>
      <c r="L37" s="249"/>
      <c r="M37" s="225"/>
    </row>
    <row r="38" spans="1:13" s="81" customFormat="1" ht="18.75" customHeight="1" thickTop="1" x14ac:dyDescent="0.35">
      <c r="A38" s="90">
        <v>3</v>
      </c>
      <c r="B38" s="221" t="s">
        <v>99</v>
      </c>
      <c r="C38" s="222"/>
      <c r="D38" s="222"/>
      <c r="E38" s="223"/>
      <c r="F38" s="18"/>
      <c r="G38" s="16"/>
      <c r="H38" s="39"/>
      <c r="I38" s="40"/>
      <c r="J38" s="41"/>
      <c r="K38" s="40"/>
      <c r="L38" s="39"/>
      <c r="M38" s="17"/>
    </row>
    <row r="39" spans="1:13" s="81" customFormat="1" ht="18.75" customHeight="1" x14ac:dyDescent="0.35">
      <c r="A39" s="15"/>
      <c r="B39" s="89">
        <v>3.1</v>
      </c>
      <c r="C39" s="230" t="s">
        <v>100</v>
      </c>
      <c r="D39" s="230"/>
      <c r="E39" s="231"/>
      <c r="F39" s="18">
        <v>628</v>
      </c>
      <c r="G39" s="16" t="s">
        <v>82</v>
      </c>
      <c r="H39" s="39">
        <v>0</v>
      </c>
      <c r="I39" s="40">
        <f>SUM(H39)*$F39</f>
        <v>0</v>
      </c>
      <c r="J39" s="41">
        <v>10</v>
      </c>
      <c r="K39" s="40">
        <f>SUM(J39)*$F39</f>
        <v>6280</v>
      </c>
      <c r="L39" s="39">
        <f>SUM(,I39,K39)</f>
        <v>6280</v>
      </c>
      <c r="M39" s="17"/>
    </row>
    <row r="40" spans="1:13" s="81" customFormat="1" ht="18.75" customHeight="1" x14ac:dyDescent="0.35">
      <c r="A40" s="15"/>
      <c r="B40" s="89"/>
      <c r="C40" s="230"/>
      <c r="D40" s="230"/>
      <c r="E40" s="231"/>
      <c r="F40" s="18"/>
      <c r="G40" s="16"/>
      <c r="H40" s="39"/>
      <c r="I40" s="40"/>
      <c r="J40" s="41"/>
      <c r="K40" s="40"/>
      <c r="L40" s="39"/>
      <c r="M40" s="17"/>
    </row>
    <row r="41" spans="1:13" s="81" customFormat="1" ht="18.75" customHeight="1" x14ac:dyDescent="0.35">
      <c r="A41" s="15"/>
      <c r="B41" s="89"/>
      <c r="C41" s="230"/>
      <c r="D41" s="230"/>
      <c r="E41" s="231"/>
      <c r="F41" s="18"/>
      <c r="G41" s="16"/>
      <c r="H41" s="39"/>
      <c r="I41" s="40"/>
      <c r="J41" s="41"/>
      <c r="K41" s="40"/>
      <c r="L41" s="39"/>
      <c r="M41" s="17"/>
    </row>
    <row r="42" spans="1:13" s="81" customFormat="1" ht="18.75" customHeight="1" x14ac:dyDescent="0.35">
      <c r="A42" s="15"/>
      <c r="B42" s="89"/>
      <c r="C42" s="230"/>
      <c r="D42" s="230"/>
      <c r="E42" s="231"/>
      <c r="F42" s="18"/>
      <c r="G42" s="16"/>
      <c r="H42" s="39"/>
      <c r="I42" s="40"/>
      <c r="J42" s="41"/>
      <c r="K42" s="40"/>
      <c r="L42" s="39"/>
      <c r="M42" s="17"/>
    </row>
    <row r="43" spans="1:13" s="81" customFormat="1" ht="18.75" customHeight="1" thickBot="1" x14ac:dyDescent="0.4">
      <c r="A43" s="15"/>
      <c r="B43" s="89"/>
      <c r="C43" s="230"/>
      <c r="D43" s="230"/>
      <c r="E43" s="231"/>
      <c r="F43" s="18"/>
      <c r="G43" s="16"/>
      <c r="H43" s="39"/>
      <c r="I43" s="40"/>
      <c r="J43" s="41"/>
      <c r="K43" s="40"/>
      <c r="L43" s="39"/>
      <c r="M43" s="17"/>
    </row>
    <row r="44" spans="1:13" ht="18.75" customHeight="1" thickTop="1" thickBot="1" x14ac:dyDescent="0.4">
      <c r="A44" s="216" t="s">
        <v>65</v>
      </c>
      <c r="B44" s="217"/>
      <c r="C44" s="217"/>
      <c r="D44" s="217"/>
      <c r="E44" s="217"/>
      <c r="F44" s="217"/>
      <c r="G44" s="218"/>
      <c r="H44" s="82"/>
      <c r="I44" s="83">
        <f>SUM(I9:I43)</f>
        <v>208945</v>
      </c>
      <c r="J44" s="83"/>
      <c r="K44" s="83">
        <f>SUM(K9:K43)</f>
        <v>125139</v>
      </c>
      <c r="L44" s="83">
        <f>SUM(L9:L43)</f>
        <v>334084</v>
      </c>
      <c r="M44" s="84"/>
    </row>
    <row r="45" spans="1:13" ht="18.600000000000001" thickTop="1" x14ac:dyDescent="0.35"/>
    <row r="46" spans="1:13" x14ac:dyDescent="0.35">
      <c r="A46" s="31"/>
      <c r="B46" s="32"/>
      <c r="C46" s="32" t="s">
        <v>118</v>
      </c>
      <c r="D46" s="61"/>
      <c r="E46" s="32"/>
      <c r="F46" s="14"/>
      <c r="G46" s="13"/>
      <c r="H46" s="42"/>
      <c r="I46" s="146" t="s">
        <v>121</v>
      </c>
      <c r="J46" s="147"/>
      <c r="K46" s="148"/>
    </row>
    <row r="47" spans="1:13" x14ac:dyDescent="0.35">
      <c r="A47" s="31"/>
      <c r="B47" s="33"/>
      <c r="D47" s="32" t="s">
        <v>119</v>
      </c>
      <c r="E47" s="34"/>
      <c r="F47" s="14"/>
      <c r="G47" s="13"/>
      <c r="H47" s="42"/>
      <c r="I47" s="146" t="s">
        <v>120</v>
      </c>
      <c r="J47" s="149"/>
      <c r="K47" s="148"/>
    </row>
    <row r="48" spans="1:13" x14ac:dyDescent="0.35">
      <c r="A48" s="31"/>
      <c r="B48" s="35"/>
      <c r="C48" s="36"/>
      <c r="D48" s="61"/>
      <c r="E48" s="36"/>
      <c r="F48" s="14"/>
      <c r="G48" s="13"/>
      <c r="H48" s="42"/>
      <c r="I48" s="42"/>
      <c r="J48" s="43"/>
    </row>
    <row r="49" spans="1:10" x14ac:dyDescent="0.35">
      <c r="A49" s="31"/>
      <c r="B49" s="31"/>
      <c r="C49" s="13"/>
      <c r="D49" s="13"/>
      <c r="E49" s="13"/>
      <c r="F49" s="14"/>
      <c r="G49" s="13"/>
      <c r="H49" s="42"/>
      <c r="I49" s="42"/>
      <c r="J49" s="43"/>
    </row>
    <row r="50" spans="1:10" x14ac:dyDescent="0.35">
      <c r="A50" s="31"/>
      <c r="B50" s="31"/>
      <c r="C50" s="13"/>
      <c r="D50" s="13"/>
      <c r="E50" s="13"/>
      <c r="F50" s="14"/>
      <c r="G50" s="13"/>
      <c r="H50" s="42"/>
      <c r="I50" s="42"/>
      <c r="J50" s="43"/>
    </row>
  </sheetData>
  <mergeCells count="65">
    <mergeCell ref="J4:M4"/>
    <mergeCell ref="C15:E15"/>
    <mergeCell ref="A32:M32"/>
    <mergeCell ref="C42:E42"/>
    <mergeCell ref="A35:C35"/>
    <mergeCell ref="A36:A37"/>
    <mergeCell ref="B36:E37"/>
    <mergeCell ref="D35:H35"/>
    <mergeCell ref="B34:H34"/>
    <mergeCell ref="M36:M37"/>
    <mergeCell ref="F36:F37"/>
    <mergeCell ref="G36:G37"/>
    <mergeCell ref="H36:I36"/>
    <mergeCell ref="J36:K36"/>
    <mergeCell ref="I35:J35"/>
    <mergeCell ref="K35:M35"/>
    <mergeCell ref="C43:E43"/>
    <mergeCell ref="B38:E38"/>
    <mergeCell ref="C39:E39"/>
    <mergeCell ref="C40:E40"/>
    <mergeCell ref="C41:E41"/>
    <mergeCell ref="C25:E25"/>
    <mergeCell ref="L36:L37"/>
    <mergeCell ref="B29:E29"/>
    <mergeCell ref="E33:M33"/>
    <mergeCell ref="A33:D33"/>
    <mergeCell ref="C28:E28"/>
    <mergeCell ref="C26:E26"/>
    <mergeCell ref="A2:M2"/>
    <mergeCell ref="A3:D3"/>
    <mergeCell ref="J7:K7"/>
    <mergeCell ref="H7:I7"/>
    <mergeCell ref="A5:C5"/>
    <mergeCell ref="F7:F8"/>
    <mergeCell ref="G7:G8"/>
    <mergeCell ref="D6:H6"/>
    <mergeCell ref="K5:M5"/>
    <mergeCell ref="E3:M3"/>
    <mergeCell ref="D5:H5"/>
    <mergeCell ref="K6:M6"/>
    <mergeCell ref="B4:H4"/>
    <mergeCell ref="A6:C6"/>
    <mergeCell ref="M7:M8"/>
    <mergeCell ref="L7:L8"/>
    <mergeCell ref="C14:E14"/>
    <mergeCell ref="C10:E10"/>
    <mergeCell ref="C11:E11"/>
    <mergeCell ref="C12:E12"/>
    <mergeCell ref="C13:E13"/>
    <mergeCell ref="A44:G44"/>
    <mergeCell ref="I5:J5"/>
    <mergeCell ref="I6:J6"/>
    <mergeCell ref="B9:E9"/>
    <mergeCell ref="B16:E16"/>
    <mergeCell ref="A7:A8"/>
    <mergeCell ref="B7:E8"/>
    <mergeCell ref="C17:E17"/>
    <mergeCell ref="C18:E18"/>
    <mergeCell ref="C19:E19"/>
    <mergeCell ref="C22:E22"/>
    <mergeCell ref="C27:E27"/>
    <mergeCell ref="C21:E21"/>
    <mergeCell ref="C23:E23"/>
    <mergeCell ref="C20:E20"/>
    <mergeCell ref="C24:E24"/>
  </mergeCells>
  <phoneticPr fontId="3" type="noConversion"/>
  <printOptions horizontalCentered="1"/>
  <pageMargins left="0.59055118110236227" right="0.39370078740157483" top="0.70866141732283472" bottom="0.23622047244094491" header="0.43307086614173229" footer="0.15748031496062992"/>
  <pageSetup paperSize="9" scale="95" fitToHeight="0" orientation="landscape" r:id="rId1"/>
  <headerFooter alignWithMargins="0">
    <oddFooter>&amp;A&amp;RPage &amp;P</oddFooter>
  </headerFooter>
  <rowBreaks count="1" manualBreakCount="1">
    <brk id="3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O31"/>
  <sheetViews>
    <sheetView view="pageBreakPreview" topLeftCell="A16" zoomScaleNormal="100" zoomScaleSheetLayoutView="100" workbookViewId="0">
      <selection activeCell="H29" sqref="H29:K29"/>
    </sheetView>
  </sheetViews>
  <sheetFormatPr defaultColWidth="9.109375" defaultRowHeight="21" x14ac:dyDescent="0.4"/>
  <cols>
    <col min="1" max="1" width="8.5546875" style="1" customWidth="1"/>
    <col min="2" max="2" width="4.44140625" style="1" customWidth="1"/>
    <col min="3" max="3" width="3.6640625" style="1" customWidth="1"/>
    <col min="4" max="4" width="3.5546875" style="1" customWidth="1"/>
    <col min="5" max="5" width="4" style="1" customWidth="1"/>
    <col min="6" max="6" width="0.33203125" style="1" customWidth="1"/>
    <col min="7" max="7" width="3.33203125" style="1" customWidth="1"/>
    <col min="8" max="8" width="10.109375" style="1" customWidth="1"/>
    <col min="9" max="9" width="5.33203125" style="1" customWidth="1"/>
    <col min="10" max="10" width="4.6640625" style="1" customWidth="1"/>
    <col min="11" max="11" width="15.6640625" style="1" customWidth="1"/>
    <col min="12" max="12" width="10.44140625" style="1" customWidth="1"/>
    <col min="13" max="13" width="16.6640625" style="4" customWidth="1"/>
    <col min="14" max="14" width="12.6640625" style="1" customWidth="1"/>
    <col min="15" max="16384" width="9.109375" style="1"/>
  </cols>
  <sheetData>
    <row r="2" spans="1:15" x14ac:dyDescent="0.4">
      <c r="N2" s="140" t="s">
        <v>29</v>
      </c>
    </row>
    <row r="3" spans="1:15" x14ac:dyDescent="0.4">
      <c r="A3" s="296" t="s">
        <v>71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</row>
    <row r="4" spans="1:15" x14ac:dyDescent="0.4">
      <c r="A4" s="51" t="s">
        <v>9</v>
      </c>
      <c r="B4" s="308" t="str">
        <f>'ปร.4(ก)'!A3</f>
        <v>งานปรับปรุง/ซ่อมแซม</v>
      </c>
      <c r="C4" s="308"/>
      <c r="D4" s="308"/>
      <c r="E4" s="308"/>
      <c r="F4" s="308"/>
      <c r="G4" s="308"/>
      <c r="H4" s="307" t="str">
        <f>'ปร.4(ก)'!E3</f>
        <v>อาคาร....</v>
      </c>
      <c r="I4" s="307"/>
      <c r="J4" s="307"/>
      <c r="K4" s="307"/>
      <c r="L4" s="307"/>
      <c r="M4" s="307"/>
      <c r="N4" s="307"/>
    </row>
    <row r="5" spans="1:15" x14ac:dyDescent="0.4">
      <c r="A5" s="19" t="s">
        <v>9</v>
      </c>
      <c r="B5" s="305" t="s">
        <v>66</v>
      </c>
      <c r="C5" s="305"/>
      <c r="D5" s="306" t="str">
        <f>'ปร.4(ก)'!B4</f>
        <v>โรงเรียน</v>
      </c>
      <c r="E5" s="306"/>
      <c r="F5" s="306"/>
      <c r="G5" s="306"/>
      <c r="H5" s="306"/>
      <c r="I5" s="306"/>
      <c r="J5" s="306"/>
      <c r="K5" s="306"/>
      <c r="L5" s="151" t="s">
        <v>115</v>
      </c>
      <c r="M5" s="154"/>
      <c r="N5" s="154"/>
    </row>
    <row r="6" spans="1:15" x14ac:dyDescent="0.4">
      <c r="A6" s="19" t="s">
        <v>9</v>
      </c>
      <c r="B6" s="305" t="s">
        <v>0</v>
      </c>
      <c r="C6" s="305"/>
      <c r="D6" s="305"/>
      <c r="E6" s="86" t="s">
        <v>122</v>
      </c>
      <c r="F6" s="86"/>
      <c r="G6" s="86"/>
      <c r="H6" s="86"/>
      <c r="I6" s="86"/>
      <c r="J6" s="86"/>
      <c r="K6" s="86"/>
      <c r="L6" s="86" t="s">
        <v>123</v>
      </c>
      <c r="M6" s="86"/>
      <c r="N6" s="86"/>
    </row>
    <row r="7" spans="1:15" x14ac:dyDescent="0.4">
      <c r="A7" s="19" t="s">
        <v>9</v>
      </c>
      <c r="B7" s="278" t="s">
        <v>70</v>
      </c>
      <c r="C7" s="278"/>
      <c r="D7" s="278"/>
      <c r="E7" s="278"/>
      <c r="F7" s="278"/>
      <c r="G7" s="278"/>
      <c r="H7" s="88" t="s">
        <v>10</v>
      </c>
      <c r="I7" s="30">
        <v>2</v>
      </c>
      <c r="J7" s="86" t="s">
        <v>11</v>
      </c>
      <c r="K7" s="309" t="s">
        <v>1</v>
      </c>
      <c r="L7" s="309"/>
      <c r="M7" s="242" t="str">
        <f>'ปร.4(ก)'!K5</f>
        <v xml:space="preserve"> </v>
      </c>
      <c r="N7" s="242"/>
      <c r="O7" s="85"/>
    </row>
    <row r="8" spans="1:15" ht="5.0999999999999996" customHeight="1" thickBot="1" x14ac:dyDescent="0.45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21.75" customHeight="1" thickTop="1" x14ac:dyDescent="0.4">
      <c r="A9" s="297" t="s">
        <v>2</v>
      </c>
      <c r="B9" s="299" t="s">
        <v>3</v>
      </c>
      <c r="C9" s="300"/>
      <c r="D9" s="300"/>
      <c r="E9" s="300"/>
      <c r="F9" s="300"/>
      <c r="G9" s="300"/>
      <c r="H9" s="300"/>
      <c r="I9" s="300"/>
      <c r="J9" s="301"/>
      <c r="K9" s="9" t="s">
        <v>23</v>
      </c>
      <c r="L9" s="294" t="s">
        <v>26</v>
      </c>
      <c r="M9" s="2" t="s">
        <v>21</v>
      </c>
      <c r="N9" s="297" t="s">
        <v>4</v>
      </c>
    </row>
    <row r="10" spans="1:15" ht="21.6" thickBot="1" x14ac:dyDescent="0.45">
      <c r="A10" s="298"/>
      <c r="B10" s="302"/>
      <c r="C10" s="303"/>
      <c r="D10" s="303"/>
      <c r="E10" s="303"/>
      <c r="F10" s="303"/>
      <c r="G10" s="303"/>
      <c r="H10" s="303"/>
      <c r="I10" s="303"/>
      <c r="J10" s="304"/>
      <c r="K10" s="3" t="s">
        <v>22</v>
      </c>
      <c r="L10" s="295"/>
      <c r="M10" s="3" t="s">
        <v>22</v>
      </c>
      <c r="N10" s="298"/>
    </row>
    <row r="11" spans="1:15" ht="21.6" thickTop="1" x14ac:dyDescent="0.4">
      <c r="A11" s="38">
        <v>1</v>
      </c>
      <c r="B11" s="264" t="s">
        <v>73</v>
      </c>
      <c r="C11" s="265"/>
      <c r="D11" s="265"/>
      <c r="E11" s="265"/>
      <c r="F11" s="265"/>
      <c r="G11" s="265"/>
      <c r="H11" s="265"/>
      <c r="I11" s="265"/>
      <c r="J11" s="266"/>
      <c r="K11" s="58">
        <f>'ปร.4(ก)'!L44</f>
        <v>334084</v>
      </c>
      <c r="L11" s="60">
        <v>1.3073999999999999</v>
      </c>
      <c r="M11" s="58">
        <f>K11*L11</f>
        <v>436781.42159999994</v>
      </c>
      <c r="N11" s="20"/>
    </row>
    <row r="12" spans="1:15" x14ac:dyDescent="0.4">
      <c r="A12" s="24"/>
      <c r="B12" s="277"/>
      <c r="C12" s="278"/>
      <c r="D12" s="278"/>
      <c r="E12" s="278"/>
      <c r="F12" s="278"/>
      <c r="G12" s="278"/>
      <c r="H12" s="278"/>
      <c r="I12" s="278"/>
      <c r="J12" s="279"/>
      <c r="K12" s="22"/>
      <c r="L12" s="23"/>
      <c r="M12" s="22"/>
      <c r="N12" s="21"/>
    </row>
    <row r="13" spans="1:15" x14ac:dyDescent="0.4">
      <c r="A13" s="24"/>
      <c r="B13" s="274"/>
      <c r="C13" s="275"/>
      <c r="D13" s="275"/>
      <c r="E13" s="275"/>
      <c r="F13" s="275"/>
      <c r="G13" s="275"/>
      <c r="H13" s="275"/>
      <c r="I13" s="275"/>
      <c r="J13" s="276"/>
      <c r="K13" s="52"/>
      <c r="L13" s="23"/>
      <c r="M13" s="22"/>
      <c r="N13" s="21"/>
    </row>
    <row r="14" spans="1:15" ht="18.75" customHeight="1" x14ac:dyDescent="0.4">
      <c r="A14" s="24"/>
      <c r="B14" s="267" t="s">
        <v>5</v>
      </c>
      <c r="C14" s="268"/>
      <c r="D14" s="268"/>
      <c r="E14" s="268"/>
      <c r="F14" s="268"/>
      <c r="G14" s="268"/>
      <c r="H14" s="268"/>
      <c r="I14" s="268"/>
      <c r="J14" s="269"/>
      <c r="K14" s="23"/>
      <c r="L14" s="23"/>
      <c r="M14" s="53"/>
      <c r="N14" s="21"/>
    </row>
    <row r="15" spans="1:15" s="10" customFormat="1" ht="18" x14ac:dyDescent="0.35">
      <c r="A15" s="25"/>
      <c r="B15" s="290" t="s">
        <v>12</v>
      </c>
      <c r="C15" s="291"/>
      <c r="D15" s="291"/>
      <c r="E15" s="291"/>
      <c r="F15" s="291"/>
      <c r="G15" s="291"/>
      <c r="H15" s="291"/>
      <c r="I15" s="292">
        <v>0</v>
      </c>
      <c r="J15" s="293"/>
      <c r="K15" s="26"/>
      <c r="L15" s="26"/>
      <c r="M15" s="27"/>
      <c r="N15" s="28"/>
    </row>
    <row r="16" spans="1:15" s="10" customFormat="1" ht="18" x14ac:dyDescent="0.35">
      <c r="A16" s="28"/>
      <c r="B16" s="270" t="s">
        <v>13</v>
      </c>
      <c r="C16" s="271"/>
      <c r="D16" s="271"/>
      <c r="E16" s="271"/>
      <c r="F16" s="271"/>
      <c r="G16" s="271"/>
      <c r="H16" s="271"/>
      <c r="I16" s="286">
        <v>0</v>
      </c>
      <c r="J16" s="287"/>
      <c r="K16" s="26"/>
      <c r="L16" s="26"/>
      <c r="M16" s="27"/>
      <c r="N16" s="28"/>
    </row>
    <row r="17" spans="1:15" s="10" customFormat="1" ht="18" x14ac:dyDescent="0.35">
      <c r="A17" s="28"/>
      <c r="B17" s="270" t="s">
        <v>14</v>
      </c>
      <c r="C17" s="271"/>
      <c r="D17" s="271"/>
      <c r="E17" s="271"/>
      <c r="F17" s="271"/>
      <c r="G17" s="271"/>
      <c r="H17" s="271"/>
      <c r="I17" s="286">
        <v>0.06</v>
      </c>
      <c r="J17" s="287"/>
      <c r="K17" s="26"/>
      <c r="L17" s="26"/>
      <c r="M17" s="27"/>
      <c r="N17" s="28"/>
    </row>
    <row r="18" spans="1:15" s="10" customFormat="1" ht="18.600000000000001" thickBot="1" x14ac:dyDescent="0.4">
      <c r="A18" s="48"/>
      <c r="B18" s="272" t="s">
        <v>15</v>
      </c>
      <c r="C18" s="273"/>
      <c r="D18" s="273"/>
      <c r="E18" s="273"/>
      <c r="F18" s="273"/>
      <c r="G18" s="273"/>
      <c r="H18" s="273"/>
      <c r="I18" s="288">
        <v>7.0000000000000007E-2</v>
      </c>
      <c r="J18" s="289"/>
      <c r="K18" s="49"/>
      <c r="L18" s="49"/>
      <c r="M18" s="50"/>
      <c r="N18" s="48"/>
    </row>
    <row r="19" spans="1:15" ht="21.6" thickTop="1" x14ac:dyDescent="0.4">
      <c r="A19" s="281" t="s">
        <v>72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3"/>
      <c r="M19" s="59">
        <f>SUM(M11:M18)</f>
        <v>436781.42159999994</v>
      </c>
      <c r="N19" s="67"/>
    </row>
    <row r="20" spans="1:15" ht="21.6" thickBot="1" x14ac:dyDescent="0.45">
      <c r="A20" s="284" t="str">
        <f>"("&amp;BAHTTEXT(M20)&amp;")"</f>
        <v>(สี่แสนสามหมื่นหกพันบาทถ้วน)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68" t="s">
        <v>27</v>
      </c>
      <c r="M20" s="57">
        <f>ROUNDDOWN(M19,-3)</f>
        <v>436000</v>
      </c>
      <c r="N20" s="66" t="s">
        <v>8</v>
      </c>
    </row>
    <row r="21" spans="1:15" ht="45.75" customHeight="1" thickTop="1" x14ac:dyDescent="0.4">
      <c r="A21" s="6"/>
      <c r="B21" s="280"/>
      <c r="C21" s="280"/>
      <c r="D21" s="280"/>
      <c r="E21" s="280"/>
      <c r="F21" s="280"/>
      <c r="G21" s="280"/>
      <c r="H21" s="263"/>
      <c r="I21" s="263"/>
      <c r="J21" s="263"/>
      <c r="K21" s="263"/>
      <c r="L21" s="280"/>
      <c r="M21" s="280"/>
      <c r="N21" s="280"/>
      <c r="O21" s="6"/>
    </row>
    <row r="22" spans="1:15" s="10" customFormat="1" ht="30" customHeight="1" x14ac:dyDescent="0.4">
      <c r="A22" s="6"/>
      <c r="B22" s="258" t="s">
        <v>102</v>
      </c>
      <c r="C22" s="258"/>
      <c r="D22" s="258"/>
      <c r="E22" s="258"/>
      <c r="F22" s="258"/>
      <c r="G22" s="258"/>
      <c r="H22" s="259" t="s">
        <v>117</v>
      </c>
      <c r="I22" s="259"/>
      <c r="J22" s="259"/>
      <c r="K22" s="259"/>
      <c r="L22" s="258" t="s">
        <v>113</v>
      </c>
      <c r="M22" s="258"/>
      <c r="N22" s="258"/>
      <c r="O22" s="6"/>
    </row>
    <row r="23" spans="1:15" ht="30" customHeight="1" x14ac:dyDescent="0.4">
      <c r="A23" s="13"/>
      <c r="B23" s="256"/>
      <c r="C23" s="256"/>
      <c r="D23" s="256"/>
      <c r="E23" s="256"/>
      <c r="F23" s="256"/>
      <c r="G23" s="256"/>
      <c r="H23" s="256" t="s">
        <v>101</v>
      </c>
      <c r="I23" s="256"/>
      <c r="J23" s="256"/>
      <c r="K23" s="256"/>
      <c r="L23" s="256"/>
      <c r="M23" s="256"/>
      <c r="N23" s="256"/>
      <c r="O23" s="13"/>
    </row>
    <row r="24" spans="1:15" s="10" customFormat="1" ht="30" customHeight="1" x14ac:dyDescent="0.4">
      <c r="A24" s="6"/>
      <c r="B24" s="258" t="s">
        <v>104</v>
      </c>
      <c r="C24" s="258"/>
      <c r="D24" s="258"/>
      <c r="E24" s="258"/>
      <c r="F24" s="258"/>
      <c r="G24" s="258"/>
      <c r="H24" s="259" t="s">
        <v>117</v>
      </c>
      <c r="I24" s="259"/>
      <c r="J24" s="259"/>
      <c r="K24" s="259"/>
      <c r="L24" s="258" t="s">
        <v>105</v>
      </c>
      <c r="M24" s="258"/>
      <c r="N24" s="258"/>
      <c r="O24" s="6"/>
    </row>
    <row r="25" spans="1:15" s="10" customFormat="1" ht="30" customHeight="1" x14ac:dyDescent="0.35">
      <c r="A25" s="13"/>
      <c r="B25" s="256"/>
      <c r="C25" s="256"/>
      <c r="D25" s="256"/>
      <c r="E25" s="256"/>
      <c r="F25" s="256"/>
      <c r="G25" s="256"/>
      <c r="H25" s="256" t="s">
        <v>101</v>
      </c>
      <c r="I25" s="256"/>
      <c r="J25" s="256"/>
      <c r="K25" s="256"/>
      <c r="L25" s="256"/>
      <c r="M25" s="256"/>
      <c r="N25" s="256"/>
      <c r="O25" s="13"/>
    </row>
    <row r="26" spans="1:15" ht="30" customHeight="1" x14ac:dyDescent="0.4">
      <c r="A26" s="6"/>
      <c r="B26" s="258" t="s">
        <v>104</v>
      </c>
      <c r="C26" s="258"/>
      <c r="D26" s="258"/>
      <c r="E26" s="258"/>
      <c r="F26" s="258"/>
      <c r="G26" s="258"/>
      <c r="H26" s="259" t="s">
        <v>117</v>
      </c>
      <c r="I26" s="259"/>
      <c r="J26" s="259"/>
      <c r="K26" s="259"/>
      <c r="L26" s="141" t="s">
        <v>116</v>
      </c>
      <c r="M26" s="141"/>
      <c r="N26" s="122"/>
      <c r="O26" s="6"/>
    </row>
    <row r="27" spans="1:15" s="10" customFormat="1" ht="30" customHeight="1" x14ac:dyDescent="0.4">
      <c r="A27" s="123"/>
      <c r="B27" s="256"/>
      <c r="C27" s="256"/>
      <c r="D27" s="256"/>
      <c r="E27" s="256"/>
      <c r="F27" s="256"/>
      <c r="G27" s="256"/>
      <c r="H27" s="256" t="s">
        <v>101</v>
      </c>
      <c r="I27" s="256"/>
      <c r="J27" s="256"/>
      <c r="K27" s="256"/>
      <c r="L27" s="142" t="s">
        <v>115</v>
      </c>
      <c r="M27" s="142"/>
      <c r="N27" s="144"/>
      <c r="O27" s="123"/>
    </row>
    <row r="28" spans="1:15" ht="30" customHeight="1" x14ac:dyDescent="0.4">
      <c r="A28" s="124"/>
      <c r="B28" s="258" t="s">
        <v>106</v>
      </c>
      <c r="C28" s="258"/>
      <c r="D28" s="258"/>
      <c r="E28" s="258"/>
      <c r="F28" s="258"/>
      <c r="G28" s="258"/>
      <c r="H28" s="259" t="s">
        <v>117</v>
      </c>
      <c r="I28" s="259"/>
      <c r="J28" s="259"/>
      <c r="K28" s="259"/>
      <c r="L28" s="141" t="s">
        <v>134</v>
      </c>
      <c r="M28" s="141"/>
      <c r="N28" s="145"/>
      <c r="O28" s="124"/>
    </row>
    <row r="29" spans="1:15" s="10" customFormat="1" ht="30" customHeight="1" x14ac:dyDescent="0.35">
      <c r="A29" s="124"/>
      <c r="B29" s="256"/>
      <c r="C29" s="256"/>
      <c r="D29" s="256"/>
      <c r="E29" s="256"/>
      <c r="F29" s="256"/>
      <c r="G29" s="256"/>
      <c r="H29" s="256" t="s">
        <v>101</v>
      </c>
      <c r="I29" s="256"/>
      <c r="J29" s="256"/>
      <c r="K29" s="256"/>
      <c r="L29" s="142" t="s">
        <v>115</v>
      </c>
      <c r="M29" s="142"/>
      <c r="N29" s="145"/>
      <c r="O29" s="124"/>
    </row>
    <row r="30" spans="1:15" ht="40.5" customHeight="1" x14ac:dyDescent="0.4">
      <c r="B30" s="262"/>
      <c r="C30" s="262"/>
      <c r="D30" s="262"/>
      <c r="E30" s="262"/>
      <c r="F30" s="262"/>
      <c r="G30" s="262"/>
      <c r="H30" s="261"/>
      <c r="I30" s="259"/>
      <c r="J30" s="259"/>
      <c r="K30" s="259"/>
      <c r="L30" s="5"/>
      <c r="M30" s="5"/>
    </row>
    <row r="31" spans="1:15" s="10" customFormat="1" ht="18" x14ac:dyDescent="0.35">
      <c r="B31" s="257"/>
      <c r="C31" s="257"/>
      <c r="D31" s="257"/>
      <c r="E31" s="257"/>
      <c r="F31" s="257"/>
      <c r="G31" s="257"/>
      <c r="H31" s="260"/>
      <c r="I31" s="260"/>
      <c r="J31" s="260"/>
      <c r="K31" s="260"/>
      <c r="L31" s="12"/>
      <c r="M31" s="12"/>
    </row>
  </sheetData>
  <mergeCells count="54">
    <mergeCell ref="A3:M3"/>
    <mergeCell ref="A9:A10"/>
    <mergeCell ref="B9:J10"/>
    <mergeCell ref="B5:C5"/>
    <mergeCell ref="D5:K5"/>
    <mergeCell ref="H4:N4"/>
    <mergeCell ref="B7:G7"/>
    <mergeCell ref="B4:G4"/>
    <mergeCell ref="B6:D6"/>
    <mergeCell ref="N9:N10"/>
    <mergeCell ref="M7:N7"/>
    <mergeCell ref="K7:L7"/>
    <mergeCell ref="I16:J16"/>
    <mergeCell ref="B16:H16"/>
    <mergeCell ref="B15:H15"/>
    <mergeCell ref="I15:J15"/>
    <mergeCell ref="L9:L10"/>
    <mergeCell ref="L22:N22"/>
    <mergeCell ref="H22:K22"/>
    <mergeCell ref="H21:K21"/>
    <mergeCell ref="B11:J11"/>
    <mergeCell ref="B14:J14"/>
    <mergeCell ref="B17:H17"/>
    <mergeCell ref="B18:H18"/>
    <mergeCell ref="B13:J13"/>
    <mergeCell ref="B12:J12"/>
    <mergeCell ref="B21:G21"/>
    <mergeCell ref="A19:L19"/>
    <mergeCell ref="A20:K20"/>
    <mergeCell ref="I17:J17"/>
    <mergeCell ref="I18:J18"/>
    <mergeCell ref="B22:G22"/>
    <mergeCell ref="L21:N21"/>
    <mergeCell ref="L25:N25"/>
    <mergeCell ref="H24:K24"/>
    <mergeCell ref="H25:K25"/>
    <mergeCell ref="B25:G25"/>
    <mergeCell ref="B24:G24"/>
    <mergeCell ref="H23:K23"/>
    <mergeCell ref="B23:G23"/>
    <mergeCell ref="L23:N23"/>
    <mergeCell ref="B31:G31"/>
    <mergeCell ref="H29:K29"/>
    <mergeCell ref="B26:G26"/>
    <mergeCell ref="H28:K28"/>
    <mergeCell ref="H31:K31"/>
    <mergeCell ref="H30:K30"/>
    <mergeCell ref="B29:G29"/>
    <mergeCell ref="B30:G30"/>
    <mergeCell ref="H26:K26"/>
    <mergeCell ref="H27:K27"/>
    <mergeCell ref="B28:G28"/>
    <mergeCell ref="B27:G27"/>
    <mergeCell ref="L24:N24"/>
  </mergeCells>
  <phoneticPr fontId="3" type="noConversion"/>
  <pageMargins left="0.56999999999999995" right="0.27" top="0.32" bottom="0.39370078740157483" header="0.23622047244094491" footer="0.39370078740157483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</sheetPr>
  <dimension ref="A1:N36"/>
  <sheetViews>
    <sheetView view="pageBreakPreview" topLeftCell="A22" zoomScale="85" zoomScaleNormal="100" zoomScaleSheetLayoutView="85" workbookViewId="0">
      <selection activeCell="E35" sqref="E35:F35"/>
    </sheetView>
  </sheetViews>
  <sheetFormatPr defaultColWidth="9.109375" defaultRowHeight="21" x14ac:dyDescent="0.4"/>
  <cols>
    <col min="1" max="1" width="7.88671875" style="1" customWidth="1"/>
    <col min="2" max="2" width="1.33203125" style="1" customWidth="1"/>
    <col min="3" max="3" width="4.109375" style="1" customWidth="1"/>
    <col min="4" max="4" width="10.33203125" style="1" customWidth="1"/>
    <col min="5" max="5" width="22.6640625" style="1" customWidth="1"/>
    <col min="6" max="6" width="15.5546875" style="1" customWidth="1"/>
    <col min="7" max="7" width="3.33203125" style="1" customWidth="1"/>
    <col min="8" max="8" width="3.88671875" style="4" customWidth="1"/>
    <col min="9" max="9" width="8.44140625" style="4" customWidth="1"/>
    <col min="10" max="10" width="5.88671875" style="4" customWidth="1"/>
    <col min="11" max="11" width="20.44140625" style="1" customWidth="1"/>
    <col min="12" max="16384" width="9.109375" style="1"/>
  </cols>
  <sheetData>
    <row r="1" spans="1:14" ht="23.25" customHeight="1" x14ac:dyDescent="0.45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4.4" customHeight="1" x14ac:dyDescent="0.4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50" t="s">
        <v>114</v>
      </c>
      <c r="L2" s="133"/>
      <c r="M2" s="133"/>
      <c r="N2" s="133"/>
    </row>
    <row r="3" spans="1:14" ht="21.6" x14ac:dyDescent="0.4">
      <c r="A3" s="316" t="s">
        <v>68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</row>
    <row r="4" spans="1:14" x14ac:dyDescent="0.4">
      <c r="A4" s="308" t="str">
        <f>'ปร.4(ก)'!A3:B3</f>
        <v>งานปรับปรุง/ซ่อมแซม</v>
      </c>
      <c r="B4" s="308"/>
      <c r="C4" s="308"/>
      <c r="D4" s="308"/>
      <c r="E4" s="307" t="str">
        <f>'ปร.4(ก)'!E3</f>
        <v>อาคาร....</v>
      </c>
      <c r="F4" s="307"/>
      <c r="G4" s="307"/>
      <c r="H4" s="307"/>
      <c r="I4" s="307"/>
      <c r="J4" s="307"/>
      <c r="K4" s="307"/>
    </row>
    <row r="5" spans="1:14" x14ac:dyDescent="0.4">
      <c r="A5" s="37" t="s">
        <v>66</v>
      </c>
      <c r="B5" s="278" t="str">
        <f>'ปร.4(ก)'!B4</f>
        <v>โรงเรียน</v>
      </c>
      <c r="C5" s="278"/>
      <c r="D5" s="278"/>
      <c r="E5" s="278"/>
      <c r="F5" s="278"/>
      <c r="G5" s="323" t="s">
        <v>115</v>
      </c>
      <c r="H5" s="323"/>
      <c r="I5" s="323"/>
      <c r="J5" s="323"/>
      <c r="K5" s="323"/>
    </row>
    <row r="6" spans="1:14" x14ac:dyDescent="0.4">
      <c r="A6" s="305" t="s">
        <v>0</v>
      </c>
      <c r="B6" s="305"/>
      <c r="C6" s="86" t="s">
        <v>124</v>
      </c>
      <c r="D6" s="86"/>
      <c r="E6" s="86"/>
      <c r="F6" s="86"/>
      <c r="G6" s="86" t="s">
        <v>123</v>
      </c>
      <c r="H6" s="86"/>
      <c r="I6" s="86"/>
      <c r="J6" s="86"/>
      <c r="K6" s="86"/>
    </row>
    <row r="7" spans="1:14" x14ac:dyDescent="0.4">
      <c r="A7" s="278" t="s">
        <v>108</v>
      </c>
      <c r="B7" s="278"/>
      <c r="C7" s="278"/>
      <c r="D7" s="278"/>
      <c r="E7" s="278"/>
      <c r="F7" s="278"/>
      <c r="G7" s="278" t="s">
        <v>10</v>
      </c>
      <c r="H7" s="278"/>
      <c r="I7" s="309">
        <v>5</v>
      </c>
      <c r="J7" s="309"/>
      <c r="K7" s="46" t="s">
        <v>11</v>
      </c>
    </row>
    <row r="8" spans="1:14" x14ac:dyDescent="0.4">
      <c r="A8" s="278" t="s">
        <v>1</v>
      </c>
      <c r="B8" s="278"/>
      <c r="C8" s="278"/>
      <c r="D8" s="278"/>
      <c r="E8" s="56" t="str">
        <f>'ปร.4(ก)'!K5</f>
        <v xml:space="preserve"> </v>
      </c>
      <c r="F8" s="46"/>
      <c r="G8" s="278"/>
      <c r="H8" s="278"/>
      <c r="I8" s="278"/>
      <c r="J8" s="319"/>
      <c r="K8" s="319"/>
    </row>
    <row r="9" spans="1:14" ht="12" customHeight="1" thickBot="1" x14ac:dyDescent="0.45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4" ht="21.75" customHeight="1" thickTop="1" x14ac:dyDescent="0.4">
      <c r="A10" s="317" t="s">
        <v>2</v>
      </c>
      <c r="B10" s="299" t="s">
        <v>3</v>
      </c>
      <c r="C10" s="300"/>
      <c r="D10" s="300"/>
      <c r="E10" s="300"/>
      <c r="F10" s="300"/>
      <c r="G10" s="301"/>
      <c r="H10" s="325" t="s">
        <v>21</v>
      </c>
      <c r="I10" s="326"/>
      <c r="J10" s="327"/>
      <c r="K10" s="317" t="s">
        <v>4</v>
      </c>
    </row>
    <row r="11" spans="1:14" ht="21.75" customHeight="1" thickBot="1" x14ac:dyDescent="0.45">
      <c r="A11" s="318"/>
      <c r="B11" s="302"/>
      <c r="C11" s="303"/>
      <c r="D11" s="303"/>
      <c r="E11" s="303"/>
      <c r="F11" s="303"/>
      <c r="G11" s="304"/>
      <c r="H11" s="320" t="s">
        <v>22</v>
      </c>
      <c r="I11" s="321"/>
      <c r="J11" s="322"/>
      <c r="K11" s="318"/>
    </row>
    <row r="12" spans="1:14" ht="21.6" thickTop="1" x14ac:dyDescent="0.4">
      <c r="A12" s="20"/>
      <c r="B12" s="343" t="s">
        <v>6</v>
      </c>
      <c r="C12" s="344"/>
      <c r="D12" s="344"/>
      <c r="E12" s="344"/>
      <c r="F12" s="344"/>
      <c r="G12" s="345"/>
      <c r="H12" s="340"/>
      <c r="I12" s="341"/>
      <c r="J12" s="342"/>
      <c r="K12" s="20"/>
    </row>
    <row r="13" spans="1:14" x14ac:dyDescent="0.4">
      <c r="A13" s="65">
        <f>A12+1</f>
        <v>1</v>
      </c>
      <c r="B13" s="277" t="s">
        <v>73</v>
      </c>
      <c r="C13" s="278"/>
      <c r="D13" s="278"/>
      <c r="E13" s="278"/>
      <c r="F13" s="278"/>
      <c r="G13" s="279"/>
      <c r="H13" s="330">
        <f>ปร.5!M20</f>
        <v>436000</v>
      </c>
      <c r="I13" s="331"/>
      <c r="J13" s="332"/>
      <c r="K13" s="21"/>
    </row>
    <row r="14" spans="1:14" x14ac:dyDescent="0.4">
      <c r="A14" s="65"/>
      <c r="B14" s="277"/>
      <c r="C14" s="278"/>
      <c r="D14" s="278"/>
      <c r="E14" s="278"/>
      <c r="F14" s="278"/>
      <c r="G14" s="279"/>
      <c r="H14" s="330"/>
      <c r="I14" s="331"/>
      <c r="J14" s="332"/>
      <c r="K14" s="21"/>
    </row>
    <row r="15" spans="1:14" x14ac:dyDescent="0.4">
      <c r="A15" s="65"/>
      <c r="B15" s="277"/>
      <c r="C15" s="278"/>
      <c r="D15" s="278"/>
      <c r="E15" s="278"/>
      <c r="F15" s="278"/>
      <c r="G15" s="279"/>
      <c r="H15" s="330"/>
      <c r="I15" s="331"/>
      <c r="J15" s="332"/>
      <c r="K15" s="21"/>
    </row>
    <row r="16" spans="1:14" x14ac:dyDescent="0.4">
      <c r="A16" s="24"/>
      <c r="B16" s="328"/>
      <c r="C16" s="309"/>
      <c r="D16" s="309"/>
      <c r="E16" s="309"/>
      <c r="F16" s="309"/>
      <c r="G16" s="329"/>
      <c r="H16" s="330"/>
      <c r="I16" s="331"/>
      <c r="J16" s="332"/>
      <c r="K16" s="21"/>
    </row>
    <row r="17" spans="1:11" x14ac:dyDescent="0.4">
      <c r="A17" s="24"/>
      <c r="B17" s="328"/>
      <c r="C17" s="309"/>
      <c r="D17" s="309"/>
      <c r="E17" s="309"/>
      <c r="F17" s="309"/>
      <c r="G17" s="329"/>
      <c r="H17" s="330"/>
      <c r="I17" s="331"/>
      <c r="J17" s="332"/>
      <c r="K17" s="21"/>
    </row>
    <row r="18" spans="1:11" x14ac:dyDescent="0.4">
      <c r="A18" s="24"/>
      <c r="B18" s="328"/>
      <c r="C18" s="309"/>
      <c r="D18" s="309"/>
      <c r="E18" s="309"/>
      <c r="F18" s="309"/>
      <c r="G18" s="329"/>
      <c r="H18" s="330"/>
      <c r="I18" s="331"/>
      <c r="J18" s="332"/>
      <c r="K18" s="21"/>
    </row>
    <row r="19" spans="1:11" x14ac:dyDescent="0.4">
      <c r="A19" s="24"/>
      <c r="B19" s="328"/>
      <c r="C19" s="309"/>
      <c r="D19" s="309"/>
      <c r="E19" s="309"/>
      <c r="F19" s="309"/>
      <c r="G19" s="329"/>
      <c r="H19" s="330"/>
      <c r="I19" s="331"/>
      <c r="J19" s="332"/>
      <c r="K19" s="21"/>
    </row>
    <row r="20" spans="1:11" x14ac:dyDescent="0.4">
      <c r="A20" s="24"/>
      <c r="B20" s="328"/>
      <c r="C20" s="309"/>
      <c r="D20" s="309"/>
      <c r="E20" s="309"/>
      <c r="F20" s="309"/>
      <c r="G20" s="329"/>
      <c r="H20" s="330"/>
      <c r="I20" s="331"/>
      <c r="J20" s="332"/>
      <c r="K20" s="21"/>
    </row>
    <row r="21" spans="1:11" ht="21.6" thickBot="1" x14ac:dyDescent="0.45">
      <c r="A21" s="63"/>
      <c r="B21" s="310"/>
      <c r="C21" s="311"/>
      <c r="D21" s="311"/>
      <c r="E21" s="311"/>
      <c r="F21" s="311"/>
      <c r="G21" s="312"/>
      <c r="H21" s="336"/>
      <c r="I21" s="337"/>
      <c r="J21" s="338"/>
      <c r="K21" s="47"/>
    </row>
    <row r="22" spans="1:11" ht="22.2" thickTop="1" thickBot="1" x14ac:dyDescent="0.45">
      <c r="A22" s="339" t="s">
        <v>6</v>
      </c>
      <c r="B22" s="281" t="s">
        <v>69</v>
      </c>
      <c r="C22" s="282"/>
      <c r="D22" s="282"/>
      <c r="E22" s="282"/>
      <c r="F22" s="282"/>
      <c r="G22" s="283"/>
      <c r="H22" s="333">
        <f>SUM(H13:H21)</f>
        <v>436000</v>
      </c>
      <c r="I22" s="334"/>
      <c r="J22" s="335"/>
      <c r="K22" s="72" t="s">
        <v>8</v>
      </c>
    </row>
    <row r="23" spans="1:11" ht="22.2" thickTop="1" thickBot="1" x14ac:dyDescent="0.45">
      <c r="A23" s="298"/>
      <c r="B23" s="284" t="str">
        <f>"("&amp;BAHTTEXT(H22)&amp;")"</f>
        <v>(สี่แสนสามหมื่นหกพันบาทถ้วน)</v>
      </c>
      <c r="C23" s="285"/>
      <c r="D23" s="285"/>
      <c r="E23" s="285"/>
      <c r="F23" s="285"/>
      <c r="G23" s="285"/>
      <c r="H23" s="285"/>
      <c r="I23" s="285"/>
      <c r="J23" s="285"/>
      <c r="K23" s="64"/>
    </row>
    <row r="24" spans="1:11" ht="21.6" thickTop="1" x14ac:dyDescent="0.4">
      <c r="A24" s="131"/>
      <c r="B24" s="121"/>
      <c r="C24" s="121"/>
      <c r="D24" s="121"/>
      <c r="E24" s="121"/>
      <c r="F24" s="121"/>
      <c r="G24" s="121"/>
      <c r="H24" s="121"/>
      <c r="I24" s="121"/>
      <c r="J24" s="121"/>
      <c r="K24" s="132"/>
    </row>
    <row r="25" spans="1:11" s="6" customFormat="1" ht="30" customHeight="1" x14ac:dyDescent="0.4">
      <c r="A25" s="258" t="s">
        <v>102</v>
      </c>
      <c r="B25" s="258"/>
      <c r="C25" s="258"/>
      <c r="D25" s="258"/>
      <c r="E25" s="261" t="s">
        <v>103</v>
      </c>
      <c r="F25" s="261"/>
      <c r="G25" s="122" t="s">
        <v>113</v>
      </c>
      <c r="H25" s="143"/>
      <c r="I25" s="142"/>
      <c r="J25" s="142"/>
    </row>
    <row r="26" spans="1:11" s="29" customFormat="1" ht="30" customHeight="1" x14ac:dyDescent="0.4">
      <c r="A26" s="122"/>
      <c r="B26" s="256"/>
      <c r="C26" s="256"/>
      <c r="D26" s="256"/>
      <c r="E26" s="314" t="s">
        <v>107</v>
      </c>
      <c r="F26" s="314"/>
      <c r="G26" s="314"/>
      <c r="H26" s="314"/>
      <c r="I26" s="141"/>
      <c r="J26" s="141"/>
      <c r="K26" s="6"/>
    </row>
    <row r="27" spans="1:11" ht="30" customHeight="1" x14ac:dyDescent="0.4">
      <c r="A27" s="258" t="s">
        <v>104</v>
      </c>
      <c r="B27" s="258"/>
      <c r="C27" s="258"/>
      <c r="D27" s="258"/>
      <c r="E27" s="261" t="s">
        <v>103</v>
      </c>
      <c r="F27" s="261"/>
      <c r="G27" s="141" t="s">
        <v>105</v>
      </c>
      <c r="H27" s="122"/>
      <c r="I27" s="142"/>
      <c r="J27" s="142"/>
      <c r="K27" s="6"/>
    </row>
    <row r="28" spans="1:11" ht="30" customHeight="1" x14ac:dyDescent="0.4">
      <c r="A28" s="122"/>
      <c r="B28" s="256"/>
      <c r="C28" s="256"/>
      <c r="D28" s="256"/>
      <c r="E28" s="314" t="s">
        <v>107</v>
      </c>
      <c r="F28" s="314"/>
      <c r="G28" s="142"/>
      <c r="H28" s="122"/>
      <c r="I28" s="141"/>
      <c r="J28" s="141"/>
      <c r="K28" s="6"/>
    </row>
    <row r="29" spans="1:11" ht="30" customHeight="1" x14ac:dyDescent="0.4">
      <c r="A29" s="258" t="s">
        <v>104</v>
      </c>
      <c r="B29" s="258"/>
      <c r="C29" s="258"/>
      <c r="D29" s="258"/>
      <c r="E29" s="261" t="s">
        <v>103</v>
      </c>
      <c r="F29" s="261"/>
      <c r="G29" s="141" t="s">
        <v>116</v>
      </c>
      <c r="H29" s="122"/>
      <c r="I29" s="71"/>
      <c r="J29" s="71"/>
      <c r="K29" s="6"/>
    </row>
    <row r="30" spans="1:11" ht="30" customHeight="1" x14ac:dyDescent="0.4">
      <c r="A30" s="122"/>
      <c r="B30" s="256"/>
      <c r="C30" s="256"/>
      <c r="D30" s="256"/>
      <c r="E30" s="314" t="s">
        <v>107</v>
      </c>
      <c r="F30" s="314"/>
      <c r="G30" s="142" t="s">
        <v>115</v>
      </c>
      <c r="H30" s="122"/>
      <c r="I30" s="70"/>
      <c r="J30" s="70"/>
      <c r="K30" s="6"/>
    </row>
    <row r="31" spans="1:11" ht="30" customHeight="1" x14ac:dyDescent="0.4">
      <c r="A31" s="258" t="s">
        <v>106</v>
      </c>
      <c r="B31" s="258"/>
      <c r="C31" s="258"/>
      <c r="D31" s="258"/>
      <c r="E31" s="261" t="s">
        <v>103</v>
      </c>
      <c r="F31" s="261"/>
      <c r="G31" s="141" t="s">
        <v>134</v>
      </c>
      <c r="H31" s="122"/>
      <c r="I31" s="71"/>
      <c r="J31" s="71"/>
      <c r="K31" s="6"/>
    </row>
    <row r="32" spans="1:11" ht="30" customHeight="1" x14ac:dyDescent="0.4">
      <c r="A32" s="122"/>
      <c r="B32" s="256"/>
      <c r="C32" s="256"/>
      <c r="D32" s="256"/>
      <c r="E32" s="314" t="s">
        <v>107</v>
      </c>
      <c r="F32" s="314"/>
      <c r="G32" s="142" t="s">
        <v>115</v>
      </c>
      <c r="H32" s="122"/>
      <c r="I32" s="71"/>
      <c r="J32" s="71"/>
      <c r="K32" s="6"/>
    </row>
    <row r="33" spans="2:11" ht="30" customHeight="1" x14ac:dyDescent="0.4">
      <c r="B33" s="313"/>
      <c r="C33" s="313"/>
      <c r="D33" s="313"/>
      <c r="E33" s="261"/>
      <c r="F33" s="261"/>
      <c r="G33" s="62"/>
      <c r="H33" s="70"/>
      <c r="I33" s="70"/>
      <c r="J33" s="70"/>
      <c r="K33" s="6"/>
    </row>
    <row r="34" spans="2:11" x14ac:dyDescent="0.4">
      <c r="B34" s="259"/>
      <c r="C34" s="259"/>
      <c r="D34" s="259"/>
      <c r="E34" s="315"/>
      <c r="F34" s="315"/>
      <c r="G34" s="69"/>
      <c r="H34" s="71"/>
      <c r="I34" s="71"/>
      <c r="J34" s="71"/>
      <c r="K34" s="6"/>
    </row>
    <row r="35" spans="2:11" ht="30" customHeight="1" x14ac:dyDescent="0.4">
      <c r="B35" s="313"/>
      <c r="C35" s="313"/>
      <c r="D35" s="313"/>
      <c r="E35" s="261"/>
      <c r="F35" s="261"/>
      <c r="G35" s="62"/>
      <c r="H35" s="70"/>
      <c r="I35" s="70"/>
      <c r="J35" s="70"/>
      <c r="K35" s="6"/>
    </row>
    <row r="36" spans="2:11" x14ac:dyDescent="0.4">
      <c r="B36" s="259"/>
      <c r="C36" s="259"/>
      <c r="D36" s="259"/>
      <c r="E36" s="260"/>
      <c r="F36" s="260"/>
      <c r="G36" s="31"/>
      <c r="H36" s="71"/>
      <c r="I36" s="71"/>
      <c r="J36" s="71"/>
      <c r="K36" s="6"/>
    </row>
  </sheetData>
  <mergeCells count="67">
    <mergeCell ref="A22:A23"/>
    <mergeCell ref="B15:G15"/>
    <mergeCell ref="H14:J14"/>
    <mergeCell ref="H15:J15"/>
    <mergeCell ref="G8:I8"/>
    <mergeCell ref="H12:J12"/>
    <mergeCell ref="B12:G12"/>
    <mergeCell ref="G26:H26"/>
    <mergeCell ref="A25:D25"/>
    <mergeCell ref="A27:D27"/>
    <mergeCell ref="E26:F26"/>
    <mergeCell ref="B28:D28"/>
    <mergeCell ref="E28:F28"/>
    <mergeCell ref="H21:J21"/>
    <mergeCell ref="B20:G20"/>
    <mergeCell ref="H18:J18"/>
    <mergeCell ref="B18:G18"/>
    <mergeCell ref="H16:J16"/>
    <mergeCell ref="A3:K3"/>
    <mergeCell ref="A10:A11"/>
    <mergeCell ref="K10:K11"/>
    <mergeCell ref="A8:D8"/>
    <mergeCell ref="G7:H7"/>
    <mergeCell ref="I7:J7"/>
    <mergeCell ref="J8:K8"/>
    <mergeCell ref="E4:K4"/>
    <mergeCell ref="H11:J11"/>
    <mergeCell ref="A4:D4"/>
    <mergeCell ref="G5:K5"/>
    <mergeCell ref="B5:F5"/>
    <mergeCell ref="A7:F7"/>
    <mergeCell ref="A9:K9"/>
    <mergeCell ref="H10:J10"/>
    <mergeCell ref="A6:B6"/>
    <mergeCell ref="B36:D36"/>
    <mergeCell ref="E36:F36"/>
    <mergeCell ref="B34:D34"/>
    <mergeCell ref="E34:F34"/>
    <mergeCell ref="B35:D35"/>
    <mergeCell ref="E35:F35"/>
    <mergeCell ref="E27:F27"/>
    <mergeCell ref="E33:F33"/>
    <mergeCell ref="E29:F29"/>
    <mergeCell ref="B33:D33"/>
    <mergeCell ref="E30:F30"/>
    <mergeCell ref="B30:D30"/>
    <mergeCell ref="E31:F31"/>
    <mergeCell ref="B32:D32"/>
    <mergeCell ref="E32:F32"/>
    <mergeCell ref="A31:D31"/>
    <mergeCell ref="A29:D29"/>
    <mergeCell ref="B10:G11"/>
    <mergeCell ref="B22:G22"/>
    <mergeCell ref="B21:G21"/>
    <mergeCell ref="E25:F25"/>
    <mergeCell ref="B26:D26"/>
    <mergeCell ref="B23:J23"/>
    <mergeCell ref="B16:G16"/>
    <mergeCell ref="B13:G13"/>
    <mergeCell ref="B14:G14"/>
    <mergeCell ref="H13:J13"/>
    <mergeCell ref="B17:G17"/>
    <mergeCell ref="H17:J17"/>
    <mergeCell ref="H20:J20"/>
    <mergeCell ref="B19:G19"/>
    <mergeCell ref="H19:J19"/>
    <mergeCell ref="H22:J22"/>
  </mergeCells>
  <phoneticPr fontId="3" type="noConversion"/>
  <pageMargins left="0.59055118110236227" right="0.19685039370078741" top="0.45" bottom="0.6692913385826772" header="0.19685039370078741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Y36"/>
  <sheetViews>
    <sheetView view="pageBreakPreview" topLeftCell="A25" zoomScaleNormal="90" zoomScaleSheetLayoutView="100" workbookViewId="0">
      <selection activeCell="AB1" sqref="AB1"/>
    </sheetView>
  </sheetViews>
  <sheetFormatPr defaultColWidth="10.33203125" defaultRowHeight="21" x14ac:dyDescent="0.4"/>
  <cols>
    <col min="1" max="1" width="9.109375" style="75" customWidth="1"/>
    <col min="2" max="2" width="4.109375" style="75" customWidth="1"/>
    <col min="3" max="3" width="7.6640625" style="75" customWidth="1"/>
    <col min="4" max="4" width="4.109375" style="75" customWidth="1"/>
    <col min="5" max="5" width="13.109375" style="75" customWidth="1"/>
    <col min="6" max="6" width="6.88671875" style="75" customWidth="1"/>
    <col min="7" max="7" width="13.109375" style="75" customWidth="1"/>
    <col min="8" max="8" width="3.109375" style="75" customWidth="1"/>
    <col min="9" max="9" width="12.6640625" style="75" customWidth="1"/>
    <col min="10" max="10" width="7.5546875" style="80" customWidth="1"/>
    <col min="11" max="11" width="8" style="75" customWidth="1"/>
    <col min="12" max="12" width="8.33203125" style="75" customWidth="1"/>
    <col min="13" max="13" width="12.88671875" style="75" hidden="1" customWidth="1"/>
    <col min="14" max="15" width="10.33203125" style="75" hidden="1" customWidth="1"/>
    <col min="16" max="16" width="16.44140625" style="75" hidden="1" customWidth="1"/>
    <col min="17" max="20" width="10.33203125" style="75" hidden="1" customWidth="1"/>
    <col min="21" max="21" width="23" style="97" hidden="1" customWidth="1"/>
    <col min="22" max="23" width="10.33203125" style="75" hidden="1" customWidth="1"/>
    <col min="24" max="24" width="23.109375" style="75" hidden="1" customWidth="1"/>
    <col min="25" max="25" width="16.44140625" style="75" hidden="1" customWidth="1"/>
    <col min="26" max="26" width="0.33203125" style="75" customWidth="1"/>
    <col min="27" max="29" width="10.33203125" style="75" customWidth="1"/>
    <col min="30" max="16384" width="10.33203125" style="75"/>
  </cols>
  <sheetData>
    <row r="1" spans="1:25" ht="29.4" customHeight="1" x14ac:dyDescent="0.45">
      <c r="A1" s="135"/>
    </row>
    <row r="2" spans="1:25" ht="16.95" customHeight="1" x14ac:dyDescent="0.4"/>
    <row r="3" spans="1:25" ht="30" customHeight="1" x14ac:dyDescent="0.4">
      <c r="A3" s="348" t="s">
        <v>42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74"/>
      <c r="N3" s="74"/>
      <c r="O3" s="74"/>
    </row>
    <row r="4" spans="1:25" s="77" customFormat="1" x14ac:dyDescent="0.4">
      <c r="A4" s="119" t="str">
        <f>+'ปร.4(ก)'!A3:D3</f>
        <v>งานปรับปรุง/ซ่อมแซม</v>
      </c>
      <c r="B4" s="92"/>
      <c r="C4" s="93" t="str">
        <f>+ปร.6!E4</f>
        <v>อาคาร....</v>
      </c>
      <c r="D4" s="92"/>
      <c r="E4" s="92"/>
      <c r="F4" s="92"/>
      <c r="G4" s="92"/>
      <c r="H4" s="92"/>
      <c r="I4" s="92"/>
      <c r="J4" s="92"/>
      <c r="K4" s="92"/>
      <c r="L4" s="92"/>
      <c r="M4" s="73"/>
      <c r="N4" s="76"/>
      <c r="O4" s="73"/>
      <c r="P4" s="93"/>
      <c r="Q4" s="78"/>
      <c r="U4" s="98"/>
    </row>
    <row r="5" spans="1:25" s="77" customFormat="1" x14ac:dyDescent="0.4">
      <c r="A5" s="91" t="s">
        <v>74</v>
      </c>
      <c r="B5" s="92"/>
      <c r="C5" s="349" t="str">
        <f>+ปร.6!B5</f>
        <v>โรงเรียน</v>
      </c>
      <c r="D5" s="349"/>
      <c r="E5" s="349"/>
      <c r="F5" s="349"/>
      <c r="G5" s="349"/>
      <c r="H5" s="349"/>
      <c r="I5" s="349"/>
      <c r="J5" s="350" t="s">
        <v>110</v>
      </c>
      <c r="K5" s="350"/>
      <c r="L5" s="73"/>
      <c r="M5" s="73"/>
      <c r="N5" s="99"/>
      <c r="O5" s="152"/>
      <c r="Q5" s="78"/>
      <c r="U5" s="98"/>
    </row>
    <row r="6" spans="1:25" s="77" customFormat="1" x14ac:dyDescent="0.4">
      <c r="A6" s="91" t="s">
        <v>0</v>
      </c>
      <c r="B6" s="94" t="s">
        <v>109</v>
      </c>
      <c r="C6" s="95" t="s">
        <v>51</v>
      </c>
      <c r="D6" s="95"/>
      <c r="E6" s="94" t="s">
        <v>51</v>
      </c>
      <c r="F6" s="95" t="s">
        <v>51</v>
      </c>
      <c r="G6" s="96"/>
      <c r="H6" s="94"/>
      <c r="I6" s="95"/>
      <c r="J6" s="95"/>
      <c r="K6" s="95"/>
      <c r="L6" s="95"/>
      <c r="M6" s="73"/>
      <c r="N6" s="76"/>
      <c r="O6" s="73"/>
      <c r="Q6" s="78"/>
      <c r="U6" s="98"/>
    </row>
    <row r="7" spans="1:25" s="77" customFormat="1" ht="9.9" customHeight="1" thickBot="1" x14ac:dyDescent="0.4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73"/>
      <c r="N7" s="76"/>
      <c r="O7" s="73"/>
      <c r="Q7" s="78"/>
      <c r="U7" s="98"/>
    </row>
    <row r="8" spans="1:25" ht="21.75" customHeight="1" x14ac:dyDescent="0.4">
      <c r="A8" s="388" t="s">
        <v>5</v>
      </c>
      <c r="B8" s="389"/>
      <c r="C8" s="389"/>
      <c r="D8" s="389"/>
      <c r="E8" s="389"/>
      <c r="F8" s="389"/>
      <c r="G8" s="389"/>
      <c r="H8" s="389"/>
      <c r="I8" s="389"/>
      <c r="J8" s="389"/>
      <c r="K8" s="170" t="s">
        <v>30</v>
      </c>
      <c r="L8" s="346" t="s">
        <v>31</v>
      </c>
    </row>
    <row r="9" spans="1:25" ht="21.75" customHeight="1" thickBot="1" x14ac:dyDescent="0.45">
      <c r="A9" s="390"/>
      <c r="B9" s="391"/>
      <c r="C9" s="391"/>
      <c r="D9" s="391"/>
      <c r="E9" s="391"/>
      <c r="F9" s="391"/>
      <c r="G9" s="391"/>
      <c r="H9" s="391"/>
      <c r="I9" s="391"/>
      <c r="J9" s="391"/>
      <c r="K9" s="171" t="s">
        <v>32</v>
      </c>
      <c r="L9" s="347"/>
      <c r="N9" s="101"/>
      <c r="O9" s="101"/>
      <c r="P9" s="101"/>
      <c r="Q9" s="101"/>
      <c r="R9" s="101"/>
      <c r="S9" s="101"/>
      <c r="T9" s="101"/>
      <c r="U9" s="103">
        <v>0</v>
      </c>
      <c r="V9" s="101">
        <v>1.3073999999999999</v>
      </c>
      <c r="W9" s="101"/>
      <c r="X9" s="101">
        <v>0</v>
      </c>
      <c r="Y9" s="103">
        <v>500000</v>
      </c>
    </row>
    <row r="10" spans="1:25" x14ac:dyDescent="0.4">
      <c r="A10" s="384"/>
      <c r="B10" s="386" t="s">
        <v>126</v>
      </c>
      <c r="C10" s="386"/>
      <c r="D10" s="386"/>
      <c r="E10" s="386"/>
      <c r="F10" s="386"/>
      <c r="G10" s="386"/>
      <c r="H10" s="386"/>
      <c r="I10" s="386"/>
      <c r="J10" s="172">
        <v>0</v>
      </c>
      <c r="K10" s="173" t="s">
        <v>33</v>
      </c>
      <c r="L10" s="213">
        <v>1.3073999999999999</v>
      </c>
      <c r="N10" s="101"/>
      <c r="O10" s="101"/>
      <c r="P10" s="103"/>
      <c r="Q10" s="157"/>
      <c r="R10" s="101"/>
      <c r="S10" s="101"/>
      <c r="T10" s="101"/>
      <c r="U10" s="106">
        <v>500000</v>
      </c>
      <c r="V10" s="156">
        <v>1.3073999999999999</v>
      </c>
      <c r="W10" s="101"/>
      <c r="X10" s="106">
        <v>500000</v>
      </c>
      <c r="Y10" s="107">
        <v>1000000</v>
      </c>
    </row>
    <row r="11" spans="1:25" x14ac:dyDescent="0.4">
      <c r="A11" s="384"/>
      <c r="B11" s="386" t="s">
        <v>127</v>
      </c>
      <c r="C11" s="386"/>
      <c r="D11" s="386"/>
      <c r="E11" s="386"/>
      <c r="F11" s="386"/>
      <c r="G11" s="386"/>
      <c r="H11" s="386"/>
      <c r="I11" s="386"/>
      <c r="J11" s="172">
        <v>0</v>
      </c>
      <c r="K11" s="174">
        <v>1</v>
      </c>
      <c r="L11" s="214">
        <v>1.3049999999999999</v>
      </c>
      <c r="N11" s="101"/>
      <c r="O11" s="101"/>
      <c r="P11" s="101"/>
      <c r="Q11" s="101"/>
      <c r="R11" s="101"/>
      <c r="S11" s="101"/>
      <c r="T11" s="101"/>
      <c r="U11" s="107">
        <v>1000000</v>
      </c>
      <c r="V11" s="158">
        <v>1.3049999999999999</v>
      </c>
      <c r="W11" s="101"/>
      <c r="X11" s="107">
        <v>1000000</v>
      </c>
      <c r="Y11" s="107">
        <v>2000000</v>
      </c>
    </row>
    <row r="12" spans="1:25" s="79" customFormat="1" x14ac:dyDescent="0.4">
      <c r="A12" s="384"/>
      <c r="B12" s="386" t="s">
        <v>128</v>
      </c>
      <c r="C12" s="386"/>
      <c r="D12" s="386"/>
      <c r="E12" s="386"/>
      <c r="F12" s="386"/>
      <c r="G12" s="386"/>
      <c r="H12" s="386"/>
      <c r="I12" s="386"/>
      <c r="J12" s="172">
        <v>0.06</v>
      </c>
      <c r="K12" s="174">
        <v>2</v>
      </c>
      <c r="L12" s="213">
        <v>1.3035000000000001</v>
      </c>
      <c r="N12" s="101" t="s">
        <v>50</v>
      </c>
      <c r="O12" s="160"/>
      <c r="P12" s="160">
        <f>H19</f>
        <v>334084</v>
      </c>
      <c r="Q12" s="101"/>
      <c r="R12" s="110"/>
      <c r="S12" s="161"/>
      <c r="T12" s="110"/>
      <c r="U12" s="107">
        <v>2000000</v>
      </c>
      <c r="V12" s="159">
        <v>1.3035000000000001</v>
      </c>
      <c r="W12" s="110"/>
      <c r="X12" s="107">
        <v>2000000</v>
      </c>
      <c r="Y12" s="107">
        <v>5000000</v>
      </c>
    </row>
    <row r="13" spans="1:25" s="79" customFormat="1" x14ac:dyDescent="0.4">
      <c r="A13" s="385"/>
      <c r="B13" s="387" t="s">
        <v>129</v>
      </c>
      <c r="C13" s="387"/>
      <c r="D13" s="387"/>
      <c r="E13" s="387"/>
      <c r="F13" s="387"/>
      <c r="G13" s="387"/>
      <c r="H13" s="387"/>
      <c r="I13" s="387"/>
      <c r="J13" s="175">
        <v>7.0000000000000007E-2</v>
      </c>
      <c r="K13" s="174">
        <v>5</v>
      </c>
      <c r="L13" s="213">
        <v>1.3003</v>
      </c>
      <c r="N13" s="101" t="s">
        <v>52</v>
      </c>
      <c r="O13" s="110"/>
      <c r="P13" s="162">
        <f>VLOOKUP(H19,U9:V33,1)</f>
        <v>0</v>
      </c>
      <c r="Q13" s="101" t="s">
        <v>54</v>
      </c>
      <c r="R13" s="163">
        <f>IF(H19&lt;500000,0,VLOOKUP(P13,U9:V33,2))</f>
        <v>0</v>
      </c>
      <c r="S13" s="110"/>
      <c r="T13" s="110"/>
      <c r="U13" s="107">
        <v>5000000</v>
      </c>
      <c r="V13" s="159">
        <v>1.3003</v>
      </c>
      <c r="W13" s="110"/>
      <c r="X13" s="107">
        <v>5000000</v>
      </c>
      <c r="Y13" s="111">
        <v>10000000</v>
      </c>
    </row>
    <row r="14" spans="1:25" s="79" customFormat="1" ht="21.75" customHeight="1" x14ac:dyDescent="0.4">
      <c r="A14" s="368" t="s">
        <v>34</v>
      </c>
      <c r="B14" s="369"/>
      <c r="C14" s="369"/>
      <c r="D14" s="369"/>
      <c r="E14" s="369"/>
      <c r="F14" s="369"/>
      <c r="G14" s="369"/>
      <c r="H14" s="369"/>
      <c r="I14" s="369"/>
      <c r="J14" s="370"/>
      <c r="K14" s="176">
        <v>10</v>
      </c>
      <c r="L14" s="213">
        <v>1.2943</v>
      </c>
      <c r="N14" s="101" t="s">
        <v>53</v>
      </c>
      <c r="O14" s="110"/>
      <c r="P14" s="162">
        <f>VLOOKUP(P13,X9:Y33,2)</f>
        <v>500000</v>
      </c>
      <c r="Q14" s="101" t="s">
        <v>55</v>
      </c>
      <c r="R14" s="163">
        <f>IF(H19&gt;500000000,"",VLOOKUP(P14,U9:V33,2))</f>
        <v>1.3073999999999999</v>
      </c>
      <c r="S14" s="110"/>
      <c r="T14" s="110"/>
      <c r="U14" s="111">
        <v>10000000</v>
      </c>
      <c r="V14" s="164">
        <v>1.2943</v>
      </c>
      <c r="W14" s="110"/>
      <c r="X14" s="111">
        <v>10000000</v>
      </c>
      <c r="Y14" s="111">
        <v>15000000</v>
      </c>
    </row>
    <row r="15" spans="1:25" s="79" customFormat="1" ht="21.75" customHeight="1" x14ac:dyDescent="0.4">
      <c r="A15" s="371"/>
      <c r="B15" s="372"/>
      <c r="C15" s="372"/>
      <c r="D15" s="372"/>
      <c r="E15" s="372"/>
      <c r="F15" s="372"/>
      <c r="G15" s="372"/>
      <c r="H15" s="372"/>
      <c r="I15" s="372"/>
      <c r="J15" s="373"/>
      <c r="K15" s="176">
        <v>15</v>
      </c>
      <c r="L15" s="213">
        <v>1.2594000000000001</v>
      </c>
      <c r="N15" s="101"/>
      <c r="O15" s="110"/>
      <c r="P15" s="110"/>
      <c r="Q15" s="101"/>
      <c r="R15" s="110"/>
      <c r="S15" s="110"/>
      <c r="T15" s="110"/>
      <c r="U15" s="111">
        <v>15000000</v>
      </c>
      <c r="V15" s="164">
        <v>1.2594000000000001</v>
      </c>
      <c r="W15" s="110"/>
      <c r="X15" s="111">
        <v>15000000</v>
      </c>
      <c r="Y15" s="107">
        <v>20000000</v>
      </c>
    </row>
    <row r="16" spans="1:25" s="79" customFormat="1" ht="21.75" customHeight="1" x14ac:dyDescent="0.4">
      <c r="A16" s="374" t="s">
        <v>43</v>
      </c>
      <c r="B16" s="375"/>
      <c r="C16" s="375"/>
      <c r="D16" s="375"/>
      <c r="E16" s="380" t="s">
        <v>45</v>
      </c>
      <c r="F16" s="383" t="s">
        <v>48</v>
      </c>
      <c r="G16" s="375"/>
      <c r="H16" s="375"/>
      <c r="I16" s="380" t="s">
        <v>44</v>
      </c>
      <c r="J16" s="365"/>
      <c r="K16" s="174">
        <v>20</v>
      </c>
      <c r="L16" s="213">
        <v>1.2518</v>
      </c>
      <c r="N16" s="101" t="s">
        <v>125</v>
      </c>
      <c r="O16" s="110"/>
      <c r="P16" s="165">
        <f>IF(H19&gt;500000000,V33,IF(H19&lt;500000,V10,(A25-((C25-E25)*(G25-I25))/(E26-G26))))</f>
        <v>1.3073999999999999</v>
      </c>
      <c r="Q16" s="101"/>
      <c r="R16" s="110"/>
      <c r="S16" s="110"/>
      <c r="T16" s="110"/>
      <c r="U16" s="107">
        <v>20000000</v>
      </c>
      <c r="V16" s="164">
        <v>1.2518</v>
      </c>
      <c r="W16" s="110"/>
      <c r="X16" s="107">
        <v>20000000</v>
      </c>
      <c r="Y16" s="107">
        <v>25000000</v>
      </c>
    </row>
    <row r="17" spans="1:25" s="79" customFormat="1" ht="21" customHeight="1" x14ac:dyDescent="0.4">
      <c r="A17" s="376"/>
      <c r="B17" s="377"/>
      <c r="C17" s="377"/>
      <c r="D17" s="377"/>
      <c r="E17" s="381"/>
      <c r="F17" s="379"/>
      <c r="G17" s="379"/>
      <c r="H17" s="379"/>
      <c r="I17" s="381"/>
      <c r="J17" s="360"/>
      <c r="K17" s="174">
        <v>25</v>
      </c>
      <c r="L17" s="213">
        <v>1.2248000000000001</v>
      </c>
      <c r="N17" s="101"/>
      <c r="O17" s="110"/>
      <c r="P17" s="110"/>
      <c r="Q17" s="101" t="s">
        <v>51</v>
      </c>
      <c r="R17" s="110"/>
      <c r="S17" s="110"/>
      <c r="T17" s="110"/>
      <c r="U17" s="107">
        <v>25000000</v>
      </c>
      <c r="V17" s="159">
        <v>1.2248000000000001</v>
      </c>
      <c r="W17" s="110"/>
      <c r="X17" s="107">
        <v>25000000</v>
      </c>
      <c r="Y17" s="107">
        <v>30000000</v>
      </c>
    </row>
    <row r="18" spans="1:25" s="79" customFormat="1" ht="21" customHeight="1" x14ac:dyDescent="0.4">
      <c r="A18" s="378"/>
      <c r="B18" s="379"/>
      <c r="C18" s="379"/>
      <c r="D18" s="379"/>
      <c r="E18" s="382"/>
      <c r="F18" s="367" t="s">
        <v>35</v>
      </c>
      <c r="G18" s="367"/>
      <c r="H18" s="367"/>
      <c r="I18" s="382"/>
      <c r="J18" s="366"/>
      <c r="K18" s="174">
        <v>30</v>
      </c>
      <c r="L18" s="213">
        <v>1.2163999999999999</v>
      </c>
      <c r="N18" s="101"/>
      <c r="O18" s="110"/>
      <c r="P18" s="110"/>
      <c r="Q18" s="101"/>
      <c r="R18" s="110" t="s">
        <v>51</v>
      </c>
      <c r="S18" s="110"/>
      <c r="T18" s="110"/>
      <c r="U18" s="107">
        <v>30000000</v>
      </c>
      <c r="V18" s="159">
        <v>1.2163999999999999</v>
      </c>
      <c r="W18" s="110"/>
      <c r="X18" s="107">
        <v>30000000</v>
      </c>
      <c r="Y18" s="107">
        <v>40000000</v>
      </c>
    </row>
    <row r="19" spans="1:25" s="79" customFormat="1" x14ac:dyDescent="0.4">
      <c r="A19" s="352" t="s">
        <v>56</v>
      </c>
      <c r="B19" s="177" t="s">
        <v>36</v>
      </c>
      <c r="C19" s="177"/>
      <c r="D19" s="177"/>
      <c r="E19" s="177"/>
      <c r="F19" s="177"/>
      <c r="G19" s="178" t="s">
        <v>57</v>
      </c>
      <c r="H19" s="355">
        <f>'ปร.4(ก)'!L44</f>
        <v>334084</v>
      </c>
      <c r="I19" s="356"/>
      <c r="J19" s="357"/>
      <c r="K19" s="174">
        <v>40</v>
      </c>
      <c r="L19" s="213">
        <v>1.2161</v>
      </c>
      <c r="N19" s="101"/>
      <c r="O19" s="110"/>
      <c r="P19" s="110"/>
      <c r="Q19" s="101"/>
      <c r="R19" s="110"/>
      <c r="S19" s="110"/>
      <c r="T19" s="110"/>
      <c r="U19" s="107">
        <v>40000000</v>
      </c>
      <c r="V19" s="159">
        <v>1.2161</v>
      </c>
      <c r="W19" s="110"/>
      <c r="X19" s="107">
        <v>40000000</v>
      </c>
      <c r="Y19" s="107">
        <v>50000000</v>
      </c>
    </row>
    <row r="20" spans="1:25" s="79" customFormat="1" x14ac:dyDescent="0.4">
      <c r="A20" s="353"/>
      <c r="B20" s="179" t="s">
        <v>37</v>
      </c>
      <c r="C20" s="179"/>
      <c r="D20" s="179"/>
      <c r="E20" s="179"/>
      <c r="F20" s="179"/>
      <c r="G20" s="166" t="s">
        <v>57</v>
      </c>
      <c r="H20" s="358">
        <f>IF(P13=0,0,P13)</f>
        <v>0</v>
      </c>
      <c r="I20" s="359"/>
      <c r="J20" s="360"/>
      <c r="K20" s="174">
        <v>50</v>
      </c>
      <c r="L20" s="213">
        <v>1.2159</v>
      </c>
      <c r="N20" s="101"/>
      <c r="O20" s="110"/>
      <c r="P20" s="110"/>
      <c r="Q20" s="101"/>
      <c r="R20" s="110"/>
      <c r="S20" s="110"/>
      <c r="T20" s="110"/>
      <c r="U20" s="107">
        <v>50000000</v>
      </c>
      <c r="V20" s="159">
        <v>1.2159</v>
      </c>
      <c r="W20" s="110"/>
      <c r="X20" s="107">
        <v>50000000</v>
      </c>
      <c r="Y20" s="107">
        <v>60000000</v>
      </c>
    </row>
    <row r="21" spans="1:25" s="79" customFormat="1" x14ac:dyDescent="0.4">
      <c r="A21" s="353"/>
      <c r="B21" s="179" t="s">
        <v>38</v>
      </c>
      <c r="C21" s="179"/>
      <c r="D21" s="179"/>
      <c r="E21" s="179"/>
      <c r="F21" s="179"/>
      <c r="G21" s="166" t="s">
        <v>57</v>
      </c>
      <c r="H21" s="358">
        <f>P14</f>
        <v>500000</v>
      </c>
      <c r="I21" s="359"/>
      <c r="J21" s="360"/>
      <c r="K21" s="174">
        <v>60</v>
      </c>
      <c r="L21" s="213">
        <v>1.2060999999999999</v>
      </c>
      <c r="N21" s="101"/>
      <c r="O21" s="110"/>
      <c r="P21" s="110"/>
      <c r="Q21" s="101"/>
      <c r="R21" s="110"/>
      <c r="S21" s="110"/>
      <c r="T21" s="110"/>
      <c r="U21" s="107">
        <v>60000000</v>
      </c>
      <c r="V21" s="159">
        <v>1.2060999999999999</v>
      </c>
      <c r="W21" s="110"/>
      <c r="X21" s="107">
        <v>60000000</v>
      </c>
      <c r="Y21" s="107">
        <v>70000000</v>
      </c>
    </row>
    <row r="22" spans="1:25" s="79" customFormat="1" x14ac:dyDescent="0.4">
      <c r="A22" s="353"/>
      <c r="B22" s="179" t="s">
        <v>39</v>
      </c>
      <c r="C22" s="179"/>
      <c r="D22" s="179"/>
      <c r="E22" s="179"/>
      <c r="F22" s="179"/>
      <c r="G22" s="166" t="s">
        <v>57</v>
      </c>
      <c r="H22" s="361">
        <f>R13</f>
        <v>0</v>
      </c>
      <c r="I22" s="361"/>
      <c r="J22" s="362"/>
      <c r="K22" s="174">
        <v>70</v>
      </c>
      <c r="L22" s="214">
        <v>1.2050000000000001</v>
      </c>
      <c r="N22" s="101"/>
      <c r="O22" s="110"/>
      <c r="P22" s="110"/>
      <c r="Q22" s="101"/>
      <c r="R22" s="110"/>
      <c r="S22" s="110"/>
      <c r="T22" s="110"/>
      <c r="U22" s="107">
        <v>70000000</v>
      </c>
      <c r="V22" s="159">
        <v>1.2050000000000001</v>
      </c>
      <c r="W22" s="110"/>
      <c r="X22" s="107">
        <v>70000000</v>
      </c>
      <c r="Y22" s="107">
        <v>80000000</v>
      </c>
    </row>
    <row r="23" spans="1:25" s="79" customFormat="1" x14ac:dyDescent="0.4">
      <c r="A23" s="354"/>
      <c r="B23" s="180" t="s">
        <v>40</v>
      </c>
      <c r="C23" s="180"/>
      <c r="D23" s="180"/>
      <c r="E23" s="180"/>
      <c r="F23" s="180"/>
      <c r="G23" s="181" t="s">
        <v>57</v>
      </c>
      <c r="H23" s="363">
        <f>R14</f>
        <v>1.3073999999999999</v>
      </c>
      <c r="I23" s="363"/>
      <c r="J23" s="364"/>
      <c r="K23" s="174">
        <v>80</v>
      </c>
      <c r="L23" s="214">
        <v>1.2050000000000001</v>
      </c>
      <c r="N23" s="101"/>
      <c r="O23" s="110"/>
      <c r="P23" s="110"/>
      <c r="Q23" s="101"/>
      <c r="R23" s="110"/>
      <c r="S23" s="110"/>
      <c r="T23" s="110"/>
      <c r="U23" s="107">
        <v>80000000</v>
      </c>
      <c r="V23" s="159">
        <v>1.2050000000000001</v>
      </c>
      <c r="W23" s="110"/>
      <c r="X23" s="107">
        <v>80000000</v>
      </c>
      <c r="Y23" s="107">
        <v>90000000</v>
      </c>
    </row>
    <row r="24" spans="1:25" s="79" customFormat="1" x14ac:dyDescent="0.4">
      <c r="A24" s="182"/>
      <c r="B24" s="183" t="s">
        <v>58</v>
      </c>
      <c r="C24" s="184"/>
      <c r="D24" s="184"/>
      <c r="E24" s="184"/>
      <c r="F24" s="184"/>
      <c r="G24" s="184"/>
      <c r="H24" s="184"/>
      <c r="I24" s="184"/>
      <c r="J24" s="185"/>
      <c r="K24" s="174">
        <v>90</v>
      </c>
      <c r="L24" s="213">
        <v>1.2049000000000001</v>
      </c>
      <c r="N24" s="101"/>
      <c r="O24" s="110"/>
      <c r="P24" s="110"/>
      <c r="Q24" s="101"/>
      <c r="R24" s="110"/>
      <c r="S24" s="110"/>
      <c r="T24" s="110"/>
      <c r="U24" s="107">
        <v>90000000</v>
      </c>
      <c r="V24" s="159">
        <v>1.2049000000000001</v>
      </c>
      <c r="W24" s="110"/>
      <c r="X24" s="107">
        <v>90000000</v>
      </c>
      <c r="Y24" s="107">
        <v>100000000</v>
      </c>
    </row>
    <row r="25" spans="1:25" s="79" customFormat="1" x14ac:dyDescent="0.4">
      <c r="A25" s="186">
        <f>R13</f>
        <v>0</v>
      </c>
      <c r="B25" s="187" t="s">
        <v>64</v>
      </c>
      <c r="C25" s="188">
        <f>R13</f>
        <v>0</v>
      </c>
      <c r="D25" s="188" t="s">
        <v>28</v>
      </c>
      <c r="E25" s="189">
        <f>R14</f>
        <v>1.3073999999999999</v>
      </c>
      <c r="F25" s="190" t="s">
        <v>61</v>
      </c>
      <c r="G25" s="190">
        <f>H19</f>
        <v>334084</v>
      </c>
      <c r="H25" s="190" t="s">
        <v>28</v>
      </c>
      <c r="I25" s="191">
        <f>P13</f>
        <v>0</v>
      </c>
      <c r="J25" s="192" t="s">
        <v>60</v>
      </c>
      <c r="K25" s="174">
        <v>100</v>
      </c>
      <c r="L25" s="213">
        <v>1.2049000000000001</v>
      </c>
      <c r="N25" s="101"/>
      <c r="O25" s="110"/>
      <c r="P25" s="110"/>
      <c r="Q25" s="101"/>
      <c r="R25" s="110"/>
      <c r="S25" s="110"/>
      <c r="T25" s="110"/>
      <c r="U25" s="107">
        <v>100000000</v>
      </c>
      <c r="V25" s="159">
        <v>1.2049000000000001</v>
      </c>
      <c r="W25" s="110"/>
      <c r="X25" s="107">
        <v>100000000</v>
      </c>
      <c r="Y25" s="107">
        <v>150000000</v>
      </c>
    </row>
    <row r="26" spans="1:25" s="79" customFormat="1" x14ac:dyDescent="0.4">
      <c r="A26" s="193"/>
      <c r="B26" s="194"/>
      <c r="C26" s="194"/>
      <c r="D26" s="187" t="s">
        <v>59</v>
      </c>
      <c r="E26" s="195">
        <f>P14</f>
        <v>500000</v>
      </c>
      <c r="F26" s="194" t="s">
        <v>28</v>
      </c>
      <c r="G26" s="195">
        <f>P13</f>
        <v>0</v>
      </c>
      <c r="H26" s="196" t="s">
        <v>60</v>
      </c>
      <c r="I26" s="194"/>
      <c r="J26" s="197"/>
      <c r="K26" s="174">
        <v>150</v>
      </c>
      <c r="L26" s="213">
        <v>1.2022999999999999</v>
      </c>
      <c r="N26" s="101"/>
      <c r="O26" s="110"/>
      <c r="P26" s="110"/>
      <c r="Q26" s="101"/>
      <c r="R26" s="110"/>
      <c r="S26" s="110"/>
      <c r="T26" s="110"/>
      <c r="U26" s="107">
        <v>150000000</v>
      </c>
      <c r="V26" s="159">
        <v>1.2022999999999999</v>
      </c>
      <c r="W26" s="110"/>
      <c r="X26" s="107">
        <v>150000000</v>
      </c>
      <c r="Y26" s="107">
        <v>200000000</v>
      </c>
    </row>
    <row r="27" spans="1:25" s="79" customFormat="1" ht="21.75" customHeight="1" x14ac:dyDescent="0.4">
      <c r="A27" s="193"/>
      <c r="B27" s="198"/>
      <c r="C27" s="187"/>
      <c r="D27" s="187"/>
      <c r="E27" s="187"/>
      <c r="F27" s="199"/>
      <c r="G27" s="199"/>
      <c r="H27" s="199"/>
      <c r="I27" s="199"/>
      <c r="J27" s="200"/>
      <c r="K27" s="174">
        <v>200</v>
      </c>
      <c r="L27" s="213">
        <v>1.2022999999999999</v>
      </c>
      <c r="N27" s="101"/>
      <c r="O27" s="110"/>
      <c r="P27" s="110"/>
      <c r="Q27" s="155"/>
      <c r="R27" s="166"/>
      <c r="S27" s="110"/>
      <c r="T27" s="110"/>
      <c r="U27" s="107">
        <v>200000000</v>
      </c>
      <c r="V27" s="159">
        <v>1.2022999999999999</v>
      </c>
      <c r="W27" s="110"/>
      <c r="X27" s="107">
        <v>200000000</v>
      </c>
      <c r="Y27" s="107">
        <v>250000000</v>
      </c>
    </row>
    <row r="28" spans="1:25" s="79" customFormat="1" x14ac:dyDescent="0.4">
      <c r="A28" s="193"/>
      <c r="B28" s="194"/>
      <c r="C28" s="201" t="s">
        <v>62</v>
      </c>
      <c r="D28" s="194"/>
      <c r="E28" s="194"/>
      <c r="F28" s="194"/>
      <c r="G28" s="195">
        <f>H19</f>
        <v>334084</v>
      </c>
      <c r="H28" s="194"/>
      <c r="I28" s="196" t="s">
        <v>46</v>
      </c>
      <c r="J28" s="194"/>
      <c r="K28" s="174">
        <v>250</v>
      </c>
      <c r="L28" s="213">
        <v>1.2013</v>
      </c>
      <c r="N28" s="101"/>
      <c r="O28" s="110"/>
      <c r="P28" s="110"/>
      <c r="Q28" s="155"/>
      <c r="R28" s="166"/>
      <c r="S28" s="110"/>
      <c r="T28" s="110"/>
      <c r="U28" s="107">
        <v>250000000</v>
      </c>
      <c r="V28" s="159">
        <v>1.2013</v>
      </c>
      <c r="W28" s="110"/>
      <c r="X28" s="107">
        <v>250000000</v>
      </c>
      <c r="Y28" s="107">
        <v>300000000</v>
      </c>
    </row>
    <row r="29" spans="1:25" s="79" customFormat="1" ht="21.6" thickBot="1" x14ac:dyDescent="0.45">
      <c r="A29" s="193"/>
      <c r="B29" s="202"/>
      <c r="C29" s="201" t="s">
        <v>63</v>
      </c>
      <c r="D29" s="202"/>
      <c r="E29" s="202"/>
      <c r="F29" s="202"/>
      <c r="G29" s="203">
        <f>P16</f>
        <v>1.3073999999999999</v>
      </c>
      <c r="H29" s="202"/>
      <c r="I29" s="202"/>
      <c r="J29" s="202"/>
      <c r="K29" s="174">
        <v>300</v>
      </c>
      <c r="L29" s="213">
        <v>1.1951000000000001</v>
      </c>
      <c r="N29" s="101"/>
      <c r="O29" s="110"/>
      <c r="P29" s="110"/>
      <c r="Q29" s="155"/>
      <c r="R29" s="166"/>
      <c r="S29" s="110"/>
      <c r="T29" s="110"/>
      <c r="U29" s="107">
        <v>300000000</v>
      </c>
      <c r="V29" s="159">
        <v>1.1951000000000001</v>
      </c>
      <c r="W29" s="110"/>
      <c r="X29" s="107">
        <v>300000000</v>
      </c>
      <c r="Y29" s="107">
        <v>350000000</v>
      </c>
    </row>
    <row r="30" spans="1:25" s="79" customFormat="1" ht="21.6" thickTop="1" x14ac:dyDescent="0.4">
      <c r="A30" s="193"/>
      <c r="B30" s="202"/>
      <c r="C30" s="202"/>
      <c r="D30" s="202"/>
      <c r="E30" s="202"/>
      <c r="F30" s="202"/>
      <c r="G30" s="202"/>
      <c r="H30" s="202"/>
      <c r="I30" s="202"/>
      <c r="J30" s="202"/>
      <c r="K30" s="174">
        <v>350</v>
      </c>
      <c r="L30" s="213">
        <v>1.1866000000000001</v>
      </c>
      <c r="N30" s="101"/>
      <c r="O30" s="110"/>
      <c r="P30" s="110"/>
      <c r="Q30" s="155"/>
      <c r="R30" s="167"/>
      <c r="S30" s="110"/>
      <c r="T30" s="110"/>
      <c r="U30" s="107">
        <v>350000000</v>
      </c>
      <c r="V30" s="159">
        <v>1.1866000000000001</v>
      </c>
      <c r="W30" s="110"/>
      <c r="X30" s="107">
        <v>350000000</v>
      </c>
      <c r="Y30" s="107">
        <v>400000000</v>
      </c>
    </row>
    <row r="31" spans="1:25" s="79" customFormat="1" x14ac:dyDescent="0.4">
      <c r="A31" s="204"/>
      <c r="B31" s="205"/>
      <c r="C31" s="205" t="s">
        <v>130</v>
      </c>
      <c r="D31" s="205"/>
      <c r="E31" s="205"/>
      <c r="F31" s="205"/>
      <c r="G31" s="206">
        <f>H19*G29</f>
        <v>436781.42159999994</v>
      </c>
      <c r="H31" s="205"/>
      <c r="I31" s="205" t="s">
        <v>51</v>
      </c>
      <c r="J31" s="205"/>
      <c r="K31" s="174">
        <v>400</v>
      </c>
      <c r="L31" s="213">
        <v>1.1858</v>
      </c>
      <c r="N31" s="101"/>
      <c r="O31" s="110"/>
      <c r="P31" s="110"/>
      <c r="Q31" s="155"/>
      <c r="R31" s="166"/>
      <c r="S31" s="110"/>
      <c r="T31" s="110"/>
      <c r="U31" s="107">
        <v>400000000</v>
      </c>
      <c r="V31" s="159">
        <v>1.1858</v>
      </c>
      <c r="W31" s="110"/>
      <c r="X31" s="107">
        <v>400000000</v>
      </c>
      <c r="Y31" s="107">
        <v>500000000</v>
      </c>
    </row>
    <row r="32" spans="1:25" s="79" customFormat="1" ht="21.6" thickBot="1" x14ac:dyDescent="0.45">
      <c r="A32" s="204"/>
      <c r="B32" s="205"/>
      <c r="C32" s="205"/>
      <c r="D32" s="205"/>
      <c r="E32" s="205"/>
      <c r="F32" s="205"/>
      <c r="G32" s="207">
        <f>ROUNDDOWN(G31,-3)</f>
        <v>436000</v>
      </c>
      <c r="H32" s="205"/>
      <c r="I32" s="205"/>
      <c r="J32" s="205"/>
      <c r="K32" s="174">
        <v>500</v>
      </c>
      <c r="L32" s="213">
        <v>1.1853</v>
      </c>
      <c r="N32" s="101"/>
      <c r="O32" s="110"/>
      <c r="P32" s="110"/>
      <c r="Q32" s="155"/>
      <c r="R32" s="166"/>
      <c r="S32" s="110"/>
      <c r="T32" s="110"/>
      <c r="U32" s="113">
        <v>500000000</v>
      </c>
      <c r="V32" s="168">
        <v>1.1853</v>
      </c>
      <c r="W32" s="110"/>
      <c r="X32" s="107">
        <v>500000000</v>
      </c>
      <c r="Y32" s="115">
        <v>500000000</v>
      </c>
    </row>
    <row r="33" spans="1:25" s="79" customFormat="1" ht="22.2" thickTop="1" thickBot="1" x14ac:dyDescent="0.45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10" t="s">
        <v>41</v>
      </c>
      <c r="L33" s="215">
        <v>1.1788000000000001</v>
      </c>
      <c r="N33" s="101"/>
      <c r="O33" s="110"/>
      <c r="P33" s="110"/>
      <c r="Q33" s="155"/>
      <c r="R33" s="166"/>
      <c r="S33" s="110"/>
      <c r="T33" s="110"/>
      <c r="U33" s="115">
        <v>500000000</v>
      </c>
      <c r="V33" s="169">
        <v>1.1788000000000001</v>
      </c>
      <c r="W33" s="110"/>
      <c r="X33" s="115">
        <v>500000000</v>
      </c>
      <c r="Y33" s="117"/>
    </row>
    <row r="34" spans="1:25" x14ac:dyDescent="0.4">
      <c r="A34" s="79" t="s">
        <v>47</v>
      </c>
    </row>
    <row r="35" spans="1:25" x14ac:dyDescent="0.4">
      <c r="A35" s="79" t="s">
        <v>49</v>
      </c>
    </row>
    <row r="36" spans="1:25" x14ac:dyDescent="0.4">
      <c r="G36" s="351" t="s">
        <v>75</v>
      </c>
      <c r="H36" s="351"/>
      <c r="I36" s="351"/>
      <c r="J36" s="351"/>
      <c r="K36" s="351"/>
    </row>
  </sheetData>
  <sheetProtection selectLockedCells="1" selectUnlockedCells="1"/>
  <mergeCells count="24">
    <mergeCell ref="A8:J9"/>
    <mergeCell ref="F16:H17"/>
    <mergeCell ref="I16:I18"/>
    <mergeCell ref="A10:A13"/>
    <mergeCell ref="B10:I10"/>
    <mergeCell ref="B11:I11"/>
    <mergeCell ref="B12:I12"/>
    <mergeCell ref="B13:I13"/>
    <mergeCell ref="L8:L9"/>
    <mergeCell ref="A3:L3"/>
    <mergeCell ref="C5:I5"/>
    <mergeCell ref="J5:K5"/>
    <mergeCell ref="G36:K36"/>
    <mergeCell ref="A19:A23"/>
    <mergeCell ref="H19:J19"/>
    <mergeCell ref="H20:J20"/>
    <mergeCell ref="H21:J21"/>
    <mergeCell ref="H22:J22"/>
    <mergeCell ref="H23:J23"/>
    <mergeCell ref="J16:J18"/>
    <mergeCell ref="F18:H18"/>
    <mergeCell ref="A14:J15"/>
    <mergeCell ref="A16:D18"/>
    <mergeCell ref="E16:E18"/>
  </mergeCells>
  <phoneticPr fontId="3" type="noConversion"/>
  <printOptions horizontalCentered="1"/>
  <pageMargins left="0.43307086614173229" right="0.19685039370078741" top="0.31" bottom="0.6692913385826772" header="0.19685039370078741" footer="0.27559055118110237"/>
  <pageSetup paperSize="9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2:K30"/>
  <sheetViews>
    <sheetView workbookViewId="0">
      <selection activeCell="G3" sqref="G3"/>
    </sheetView>
  </sheetViews>
  <sheetFormatPr defaultRowHeight="21" x14ac:dyDescent="0.4"/>
  <cols>
    <col min="7" max="7" width="23" style="103" customWidth="1"/>
    <col min="8" max="9" width="10.33203125" style="101" customWidth="1"/>
    <col min="10" max="10" width="23.109375" style="101" customWidth="1"/>
    <col min="11" max="11" width="17.6640625" style="101" customWidth="1"/>
  </cols>
  <sheetData>
    <row r="2" spans="7:11" x14ac:dyDescent="0.4">
      <c r="G2" s="100">
        <f>+ปร.5!K11</f>
        <v>334084</v>
      </c>
    </row>
    <row r="3" spans="7:11" x14ac:dyDescent="0.4">
      <c r="G3" s="100"/>
    </row>
    <row r="4" spans="7:11" x14ac:dyDescent="0.4">
      <c r="G4" s="102"/>
    </row>
    <row r="5" spans="7:11" x14ac:dyDescent="0.4">
      <c r="G5" s="103">
        <v>0</v>
      </c>
      <c r="H5" s="101">
        <v>1.3073999999999999</v>
      </c>
      <c r="J5" s="101">
        <v>0</v>
      </c>
      <c r="K5" s="103">
        <v>500000</v>
      </c>
    </row>
    <row r="6" spans="7:11" x14ac:dyDescent="0.4">
      <c r="G6" s="104">
        <v>500000</v>
      </c>
      <c r="H6" s="105">
        <v>1.3073999999999999</v>
      </c>
      <c r="J6" s="106">
        <v>500000</v>
      </c>
      <c r="K6" s="107">
        <v>1000000</v>
      </c>
    </row>
    <row r="7" spans="7:11" x14ac:dyDescent="0.4">
      <c r="G7" s="106">
        <v>1000000</v>
      </c>
      <c r="H7" s="108">
        <v>1.3049999999999999</v>
      </c>
      <c r="J7" s="107">
        <v>1000000</v>
      </c>
      <c r="K7" s="107">
        <v>2000000</v>
      </c>
    </row>
    <row r="8" spans="7:11" x14ac:dyDescent="0.4">
      <c r="G8" s="107">
        <v>2000000</v>
      </c>
      <c r="H8" s="109">
        <v>1.3035000000000001</v>
      </c>
      <c r="I8" s="110"/>
      <c r="J8" s="107">
        <v>2000000</v>
      </c>
      <c r="K8" s="107">
        <v>5000000</v>
      </c>
    </row>
    <row r="9" spans="7:11" x14ac:dyDescent="0.4">
      <c r="G9" s="107">
        <v>5000000</v>
      </c>
      <c r="H9" s="109">
        <v>1.3003</v>
      </c>
      <c r="I9" s="110"/>
      <c r="J9" s="107">
        <v>5000000</v>
      </c>
      <c r="K9" s="111">
        <v>10000000</v>
      </c>
    </row>
    <row r="10" spans="7:11" x14ac:dyDescent="0.4">
      <c r="G10" s="111">
        <v>10000000</v>
      </c>
      <c r="H10" s="112">
        <v>1.2943</v>
      </c>
      <c r="I10" s="110"/>
      <c r="J10" s="111">
        <v>10000000</v>
      </c>
      <c r="K10" s="111">
        <v>15000000</v>
      </c>
    </row>
    <row r="11" spans="7:11" x14ac:dyDescent="0.4">
      <c r="G11" s="111">
        <v>15000000</v>
      </c>
      <c r="H11" s="112">
        <v>1.2594000000000001</v>
      </c>
      <c r="I11" s="110"/>
      <c r="J11" s="111">
        <v>15000000</v>
      </c>
      <c r="K11" s="107">
        <v>20000000</v>
      </c>
    </row>
    <row r="12" spans="7:11" x14ac:dyDescent="0.4">
      <c r="G12" s="107">
        <v>20000000</v>
      </c>
      <c r="H12" s="112">
        <v>1.2518</v>
      </c>
      <c r="I12" s="110"/>
      <c r="J12" s="107">
        <v>20000000</v>
      </c>
      <c r="K12" s="107">
        <v>25000000</v>
      </c>
    </row>
    <row r="13" spans="7:11" x14ac:dyDescent="0.4">
      <c r="G13" s="107">
        <v>25000000</v>
      </c>
      <c r="H13" s="109">
        <v>1.2248000000000001</v>
      </c>
      <c r="I13" s="110"/>
      <c r="J13" s="107">
        <v>25000000</v>
      </c>
      <c r="K13" s="107">
        <v>30000000</v>
      </c>
    </row>
    <row r="14" spans="7:11" x14ac:dyDescent="0.4">
      <c r="G14" s="107">
        <v>30000000</v>
      </c>
      <c r="H14" s="109">
        <v>1.2163999999999999</v>
      </c>
      <c r="I14" s="110"/>
      <c r="J14" s="107">
        <v>30000000</v>
      </c>
      <c r="K14" s="107">
        <v>40000000</v>
      </c>
    </row>
    <row r="15" spans="7:11" x14ac:dyDescent="0.4">
      <c r="G15" s="107">
        <v>40000000</v>
      </c>
      <c r="H15" s="109">
        <v>1.2161</v>
      </c>
      <c r="I15" s="110"/>
      <c r="J15" s="107">
        <v>40000000</v>
      </c>
      <c r="K15" s="107">
        <v>50000000</v>
      </c>
    </row>
    <row r="16" spans="7:11" x14ac:dyDescent="0.4">
      <c r="G16" s="107">
        <v>50000000</v>
      </c>
      <c r="H16" s="109">
        <v>1.2159</v>
      </c>
      <c r="I16" s="110"/>
      <c r="J16" s="107">
        <v>50000000</v>
      </c>
      <c r="K16" s="107">
        <v>60000000</v>
      </c>
    </row>
    <row r="17" spans="7:11" x14ac:dyDescent="0.4">
      <c r="G17" s="107">
        <v>60000000</v>
      </c>
      <c r="H17" s="109">
        <v>1.2060999999999999</v>
      </c>
      <c r="I17" s="110"/>
      <c r="J17" s="107">
        <v>60000000</v>
      </c>
      <c r="K17" s="107">
        <v>70000000</v>
      </c>
    </row>
    <row r="18" spans="7:11" x14ac:dyDescent="0.4">
      <c r="G18" s="107">
        <v>70000000</v>
      </c>
      <c r="H18" s="109">
        <v>1.2050000000000001</v>
      </c>
      <c r="I18" s="110"/>
      <c r="J18" s="107">
        <v>70000000</v>
      </c>
      <c r="K18" s="107">
        <v>80000000</v>
      </c>
    </row>
    <row r="19" spans="7:11" x14ac:dyDescent="0.4">
      <c r="G19" s="107">
        <v>80000000</v>
      </c>
      <c r="H19" s="109">
        <v>1.2050000000000001</v>
      </c>
      <c r="I19" s="110"/>
      <c r="J19" s="107">
        <v>80000000</v>
      </c>
      <c r="K19" s="107">
        <v>90000000</v>
      </c>
    </row>
    <row r="20" spans="7:11" x14ac:dyDescent="0.4">
      <c r="G20" s="107">
        <v>90000000</v>
      </c>
      <c r="H20" s="109">
        <v>1.2049000000000001</v>
      </c>
      <c r="I20" s="110"/>
      <c r="J20" s="107">
        <v>90000000</v>
      </c>
      <c r="K20" s="107">
        <v>100000000</v>
      </c>
    </row>
    <row r="21" spans="7:11" x14ac:dyDescent="0.4">
      <c r="G21" s="107">
        <v>100000000</v>
      </c>
      <c r="H21" s="109">
        <v>1.2049000000000001</v>
      </c>
      <c r="I21" s="110"/>
      <c r="J21" s="107">
        <v>100000000</v>
      </c>
      <c r="K21" s="107">
        <v>150000000</v>
      </c>
    </row>
    <row r="22" spans="7:11" x14ac:dyDescent="0.4">
      <c r="G22" s="107">
        <v>150000000</v>
      </c>
      <c r="H22" s="109">
        <v>1.2022999999999999</v>
      </c>
      <c r="I22" s="110"/>
      <c r="J22" s="107">
        <v>150000000</v>
      </c>
      <c r="K22" s="107">
        <v>200000000</v>
      </c>
    </row>
    <row r="23" spans="7:11" x14ac:dyDescent="0.4">
      <c r="G23" s="107">
        <v>200000000</v>
      </c>
      <c r="H23" s="109">
        <v>1.2022999999999999</v>
      </c>
      <c r="I23" s="110"/>
      <c r="J23" s="107">
        <v>200000000</v>
      </c>
      <c r="K23" s="107">
        <v>250000000</v>
      </c>
    </row>
    <row r="24" spans="7:11" x14ac:dyDescent="0.4">
      <c r="G24" s="107">
        <v>250000000</v>
      </c>
      <c r="H24" s="109">
        <v>1.2013</v>
      </c>
      <c r="I24" s="110"/>
      <c r="J24" s="107">
        <v>250000000</v>
      </c>
      <c r="K24" s="107">
        <v>300000000</v>
      </c>
    </row>
    <row r="25" spans="7:11" x14ac:dyDescent="0.4">
      <c r="G25" s="107">
        <v>300000000</v>
      </c>
      <c r="H25" s="109">
        <v>1.1951000000000001</v>
      </c>
      <c r="I25" s="110"/>
      <c r="J25" s="107">
        <v>300000000</v>
      </c>
      <c r="K25" s="107">
        <v>350000000</v>
      </c>
    </row>
    <row r="26" spans="7:11" x14ac:dyDescent="0.4">
      <c r="G26" s="107">
        <v>350000000</v>
      </c>
      <c r="H26" s="109">
        <v>1.1866000000000001</v>
      </c>
      <c r="I26" s="110"/>
      <c r="J26" s="107">
        <v>350000000</v>
      </c>
      <c r="K26" s="107">
        <v>400000000</v>
      </c>
    </row>
    <row r="27" spans="7:11" x14ac:dyDescent="0.4">
      <c r="G27" s="107">
        <v>400000000</v>
      </c>
      <c r="H27" s="109">
        <v>1.1858</v>
      </c>
      <c r="I27" s="110"/>
      <c r="J27" s="107">
        <v>400000000</v>
      </c>
      <c r="K27" s="107">
        <v>500000000</v>
      </c>
    </row>
    <row r="28" spans="7:11" ht="21.6" thickBot="1" x14ac:dyDescent="0.45">
      <c r="G28" s="113">
        <v>500000000</v>
      </c>
      <c r="H28" s="114">
        <v>1.1853</v>
      </c>
      <c r="I28" s="110"/>
      <c r="J28" s="107">
        <v>500000000</v>
      </c>
      <c r="K28" s="115">
        <v>500000000</v>
      </c>
    </row>
    <row r="29" spans="7:11" ht="21.6" thickBot="1" x14ac:dyDescent="0.45">
      <c r="G29" s="115">
        <v>500000000</v>
      </c>
      <c r="H29" s="116">
        <v>1.1788000000000001</v>
      </c>
      <c r="I29" s="110"/>
      <c r="J29" s="115">
        <v>500000000</v>
      </c>
      <c r="K29" s="117"/>
    </row>
    <row r="30" spans="7:11" ht="21.6" thickBot="1" x14ac:dyDescent="0.45">
      <c r="H30" s="118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ปร.4(ก)</vt:lpstr>
      <vt:lpstr>ปร.5</vt:lpstr>
      <vt:lpstr>ปร.6</vt:lpstr>
      <vt:lpstr>Factor F</vt:lpstr>
      <vt:lpstr>Sheet1</vt:lpstr>
      <vt:lpstr>'Factor F'!Print_Area</vt:lpstr>
      <vt:lpstr>'ปร.4(ก)'!Print_Area</vt:lpstr>
      <vt:lpstr>ปร.5!Print_Area</vt:lpstr>
      <vt:lpstr>ปร.6!Print_Area</vt:lpstr>
      <vt:lpstr>'ปร.4(ก)'!Print_Titles</vt:lpstr>
    </vt:vector>
  </TitlesOfParts>
  <Company>SK.Civil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2022-10-12T08:51:52Z</cp:lastPrinted>
  <dcterms:created xsi:type="dcterms:W3CDTF">2012-02-29T01:43:10Z</dcterms:created>
  <dcterms:modified xsi:type="dcterms:W3CDTF">2023-06-26T03:12:47Z</dcterms:modified>
</cp:coreProperties>
</file>